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jorda\Dropbox\HOME\live projects\HG Construction\PR0606 - Briggate, Leeds\VO's\VO006 - Abseiling Works, PTS Cladding Installation\"/>
    </mc:Choice>
  </mc:AlternateContent>
  <xr:revisionPtr revIDLastSave="0" documentId="13_ncr:1_{8B03DFF0-C942-483F-ADC6-AA056C23A077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Bill Page" sheetId="3" r:id="rId1"/>
    <sheet name="Price Sheet" sheetId="6" r:id="rId2"/>
    <sheet name="Take-Off" sheetId="5" r:id="rId3"/>
  </sheets>
  <externalReferences>
    <externalReference r:id="rId4"/>
  </externalReferences>
  <definedNames>
    <definedName name="_xlnm._FilterDatabase" localSheetId="1" hidden="1">'Price Sheet'!$A$6:$U$35</definedName>
    <definedName name="ar">[1]NOM!$N$3:$N$8</definedName>
    <definedName name="delevation">[1]NOM!$G$3:$G$12</definedName>
    <definedName name="fbtype">[1]NOM!$H$31:$H$34</definedName>
    <definedName name="FR">[1]NOM!$M$3:$M$7</definedName>
    <definedName name="hands">[1]NOM!$H$3:$H$10</definedName>
    <definedName name="hwset">[1]NOM!$R$3:$R$10</definedName>
    <definedName name="IRM">[1]NOM!$S$3:$S$8</definedName>
    <definedName name="KPH">[1]NOM!$AA$2:$AA$6</definedName>
    <definedName name="ltype">[1]NOM!$E$31:$E$39</definedName>
    <definedName name="_xlnm.Print_Area" localSheetId="1">'Price Sheet'!$A$1:$F$35</definedName>
    <definedName name="_xlnm.Print_Titles" localSheetId="1">'Price Sheet'!$1:$4</definedName>
    <definedName name="Seals">[1]NOM!$E$3:$E$10</definedName>
    <definedName name="vp">'[1]Price Lists'!$A$257:$A$293</definedName>
    <definedName name="wrn.Comparison." localSheetId="1" hidden="1">{"Comparison (Sheet1)",#N/A,FALSE,"Sheet1"}</definedName>
    <definedName name="wrn.Comparison." hidden="1">{"Comparison (Sheet1)",#N/A,FALSE,"Sheet1"}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P33" i="6" l="1"/>
  <c r="N32" i="6"/>
  <c r="P32" i="6" s="1"/>
  <c r="M32" i="6"/>
  <c r="I32" i="6"/>
  <c r="N31" i="6"/>
  <c r="O31" i="6" s="1"/>
  <c r="M31" i="6"/>
  <c r="I31" i="6"/>
  <c r="N30" i="6"/>
  <c r="O30" i="6" s="1"/>
  <c r="M30" i="6"/>
  <c r="I30" i="6"/>
  <c r="N29" i="6"/>
  <c r="P29" i="6" s="1"/>
  <c r="M29" i="6"/>
  <c r="I29" i="6"/>
  <c r="N27" i="6"/>
  <c r="P27" i="6" s="1"/>
  <c r="M27" i="6"/>
  <c r="I27" i="6"/>
  <c r="N26" i="6"/>
  <c r="O26" i="6" s="1"/>
  <c r="M26" i="6"/>
  <c r="I26" i="6"/>
  <c r="N10" i="6"/>
  <c r="P10" i="6" s="1"/>
  <c r="M10" i="6"/>
  <c r="I10" i="6"/>
  <c r="N9" i="6"/>
  <c r="O9" i="6" s="1"/>
  <c r="M9" i="6"/>
  <c r="I9" i="6"/>
  <c r="N22" i="6"/>
  <c r="P22" i="6" s="1"/>
  <c r="M22" i="6"/>
  <c r="I22" i="6"/>
  <c r="N21" i="6"/>
  <c r="P21" i="6" s="1"/>
  <c r="M21" i="6"/>
  <c r="I21" i="6"/>
  <c r="N33" i="6"/>
  <c r="M33" i="6"/>
  <c r="I33" i="6"/>
  <c r="N28" i="6"/>
  <c r="O28" i="6" s="1"/>
  <c r="M28" i="6"/>
  <c r="I28" i="6"/>
  <c r="T32" i="6" l="1"/>
  <c r="R32" i="6"/>
  <c r="S32" i="6" s="1"/>
  <c r="Q32" i="6"/>
  <c r="O32" i="6"/>
  <c r="O29" i="6"/>
  <c r="P30" i="6"/>
  <c r="P31" i="6"/>
  <c r="Q29" i="6"/>
  <c r="R29" i="6"/>
  <c r="S29" i="6" s="1"/>
  <c r="R27" i="6"/>
  <c r="S27" i="6" s="1"/>
  <c r="Q27" i="6"/>
  <c r="P26" i="6"/>
  <c r="O27" i="6"/>
  <c r="R10" i="6"/>
  <c r="S10" i="6" s="1"/>
  <c r="Q10" i="6"/>
  <c r="P9" i="6"/>
  <c r="O10" i="6"/>
  <c r="R21" i="6"/>
  <c r="S21" i="6" s="1"/>
  <c r="Q21" i="6"/>
  <c r="R22" i="6"/>
  <c r="S22" i="6" s="1"/>
  <c r="Q22" i="6"/>
  <c r="O21" i="6"/>
  <c r="O22" i="6"/>
  <c r="Q33" i="6"/>
  <c r="R33" i="6"/>
  <c r="S33" i="6" s="1"/>
  <c r="P28" i="6"/>
  <c r="O33" i="6"/>
  <c r="E32" i="6" l="1"/>
  <c r="F32" i="6" s="1"/>
  <c r="U32" i="6"/>
  <c r="V32" i="6" s="1"/>
  <c r="R31" i="6"/>
  <c r="S31" i="6" s="1"/>
  <c r="Q31" i="6"/>
  <c r="R30" i="6"/>
  <c r="S30" i="6" s="1"/>
  <c r="Q30" i="6"/>
  <c r="T29" i="6"/>
  <c r="Q26" i="6"/>
  <c r="R26" i="6"/>
  <c r="S26" i="6" s="1"/>
  <c r="T27" i="6"/>
  <c r="Q9" i="6"/>
  <c r="R9" i="6"/>
  <c r="S9" i="6" s="1"/>
  <c r="T10" i="6"/>
  <c r="T21" i="6"/>
  <c r="T22" i="6"/>
  <c r="R28" i="6"/>
  <c r="S28" i="6" s="1"/>
  <c r="Q28" i="6"/>
  <c r="T33" i="6"/>
  <c r="E29" i="6" l="1"/>
  <c r="U29" i="6"/>
  <c r="T30" i="6"/>
  <c r="T31" i="6"/>
  <c r="E27" i="6"/>
  <c r="U27" i="6"/>
  <c r="T26" i="6"/>
  <c r="E10" i="6"/>
  <c r="F10" i="6" s="1"/>
  <c r="U10" i="6"/>
  <c r="V10" i="6" s="1"/>
  <c r="T9" i="6"/>
  <c r="E22" i="6"/>
  <c r="F22" i="6" s="1"/>
  <c r="U22" i="6"/>
  <c r="V22" i="6" s="1"/>
  <c r="E21" i="6"/>
  <c r="F21" i="6" s="1"/>
  <c r="U21" i="6"/>
  <c r="E33" i="6"/>
  <c r="U33" i="6"/>
  <c r="T28" i="6"/>
  <c r="F33" i="6" l="1"/>
  <c r="E40" i="3" s="1"/>
  <c r="D40" i="3"/>
  <c r="F29" i="6"/>
  <c r="D32" i="3"/>
  <c r="E32" i="3" s="1"/>
  <c r="V29" i="6"/>
  <c r="F27" i="6"/>
  <c r="V27" i="6" s="1"/>
  <c r="D30" i="3"/>
  <c r="E30" i="3" s="1"/>
  <c r="V33" i="6"/>
  <c r="E31" i="6"/>
  <c r="U31" i="6"/>
  <c r="E30" i="6"/>
  <c r="F30" i="6" s="1"/>
  <c r="U30" i="6"/>
  <c r="E26" i="6"/>
  <c r="F26" i="6" s="1"/>
  <c r="U26" i="6"/>
  <c r="V26" i="6" s="1"/>
  <c r="V21" i="6"/>
  <c r="E9" i="6"/>
  <c r="F9" i="6" s="1"/>
  <c r="U9" i="6"/>
  <c r="V9" i="6" s="1"/>
  <c r="E28" i="6"/>
  <c r="U28" i="6"/>
  <c r="F31" i="6" l="1"/>
  <c r="V31" i="6" s="1"/>
  <c r="D34" i="3"/>
  <c r="E34" i="3" s="1"/>
  <c r="V30" i="6"/>
  <c r="F28" i="6"/>
  <c r="V28" i="6" s="1"/>
  <c r="N17" i="6" l="1"/>
  <c r="O17" i="6" s="1"/>
  <c r="M17" i="6"/>
  <c r="I17" i="6"/>
  <c r="N16" i="6"/>
  <c r="P16" i="6" s="1"/>
  <c r="R16" i="6" s="1"/>
  <c r="M16" i="6"/>
  <c r="I16" i="6"/>
  <c r="N15" i="6"/>
  <c r="P15" i="6" s="1"/>
  <c r="R15" i="6" s="1"/>
  <c r="M15" i="6"/>
  <c r="I15" i="6"/>
  <c r="N14" i="6"/>
  <c r="P14" i="6" s="1"/>
  <c r="M14" i="6"/>
  <c r="I14" i="6"/>
  <c r="N13" i="6"/>
  <c r="P13" i="6" s="1"/>
  <c r="M13" i="6"/>
  <c r="I13" i="6"/>
  <c r="N12" i="6"/>
  <c r="O12" i="6" s="1"/>
  <c r="M12" i="6"/>
  <c r="I12" i="6"/>
  <c r="N11" i="6"/>
  <c r="P11" i="6" s="1"/>
  <c r="M11" i="6"/>
  <c r="I11" i="6"/>
  <c r="N8" i="6"/>
  <c r="P8" i="6" s="1"/>
  <c r="M8" i="6"/>
  <c r="I8" i="6"/>
  <c r="N7" i="6"/>
  <c r="O7" i="6" s="1"/>
  <c r="N18" i="6"/>
  <c r="P18" i="6" s="1"/>
  <c r="N19" i="6"/>
  <c r="O19" i="6"/>
  <c r="P19" i="6"/>
  <c r="Q19" i="6" s="1"/>
  <c r="N20" i="6"/>
  <c r="O20" i="6" s="1"/>
  <c r="N23" i="6"/>
  <c r="P23" i="6" s="1"/>
  <c r="O23" i="6"/>
  <c r="N24" i="6"/>
  <c r="P24" i="6" s="1"/>
  <c r="O24" i="6"/>
  <c r="N25" i="6"/>
  <c r="P25" i="6" s="1"/>
  <c r="Q25" i="6" s="1"/>
  <c r="N34" i="6"/>
  <c r="P34" i="6" s="1"/>
  <c r="Q34" i="6" s="1"/>
  <c r="M34" i="6"/>
  <c r="I34" i="6"/>
  <c r="M20" i="6"/>
  <c r="I20" i="6"/>
  <c r="M19" i="6"/>
  <c r="I19" i="6"/>
  <c r="O18" i="6" l="1"/>
  <c r="R23" i="6"/>
  <c r="S23" i="6" s="1"/>
  <c r="Q23" i="6"/>
  <c r="O34" i="6"/>
  <c r="O15" i="6"/>
  <c r="O16" i="6"/>
  <c r="P20" i="6"/>
  <c r="R20" i="6" s="1"/>
  <c r="S20" i="6" s="1"/>
  <c r="R11" i="6"/>
  <c r="S11" i="6" s="1"/>
  <c r="Q11" i="6"/>
  <c r="T16" i="6"/>
  <c r="S16" i="6"/>
  <c r="Q8" i="6"/>
  <c r="R8" i="6"/>
  <c r="S8" i="6" s="1"/>
  <c r="R14" i="6"/>
  <c r="S14" i="6" s="1"/>
  <c r="Q14" i="6"/>
  <c r="S15" i="6"/>
  <c r="T15" i="6"/>
  <c r="R13" i="6"/>
  <c r="S13" i="6" s="1"/>
  <c r="Q13" i="6"/>
  <c r="O8" i="6"/>
  <c r="O11" i="6"/>
  <c r="P12" i="6"/>
  <c r="O13" i="6"/>
  <c r="O25" i="6"/>
  <c r="O14" i="6"/>
  <c r="Q15" i="6"/>
  <c r="R19" i="6"/>
  <c r="S19" i="6" s="1"/>
  <c r="Q16" i="6"/>
  <c r="P17" i="6"/>
  <c r="R34" i="6"/>
  <c r="S34" i="6" s="1"/>
  <c r="R25" i="6"/>
  <c r="S25" i="6" s="1"/>
  <c r="R24" i="6"/>
  <c r="S24" i="6" s="1"/>
  <c r="Q24" i="6"/>
  <c r="Q18" i="6"/>
  <c r="P7" i="6"/>
  <c r="R18" i="6"/>
  <c r="S18" i="6" s="1"/>
  <c r="M25" i="6"/>
  <c r="I25" i="6"/>
  <c r="M24" i="6"/>
  <c r="I24" i="6"/>
  <c r="M23" i="6"/>
  <c r="I23" i="6"/>
  <c r="M18" i="6"/>
  <c r="I18" i="6"/>
  <c r="M7" i="6"/>
  <c r="I7" i="6"/>
  <c r="N6" i="6"/>
  <c r="M6" i="6"/>
  <c r="I6" i="6"/>
  <c r="T20" i="6" l="1"/>
  <c r="E20" i="6" s="1"/>
  <c r="Q20" i="6"/>
  <c r="T23" i="6"/>
  <c r="T14" i="6"/>
  <c r="R12" i="6"/>
  <c r="S12" i="6" s="1"/>
  <c r="Q12" i="6"/>
  <c r="T8" i="6"/>
  <c r="E16" i="6"/>
  <c r="U16" i="6"/>
  <c r="T19" i="6"/>
  <c r="Q17" i="6"/>
  <c r="R17" i="6"/>
  <c r="S17" i="6" s="1"/>
  <c r="T13" i="6"/>
  <c r="E15" i="6"/>
  <c r="F15" i="6" s="1"/>
  <c r="U15" i="6"/>
  <c r="T11" i="6"/>
  <c r="T34" i="6"/>
  <c r="O6" i="6"/>
  <c r="O35" i="6" s="1"/>
  <c r="P6" i="6"/>
  <c r="T25" i="6"/>
  <c r="Q7" i="6"/>
  <c r="R7" i="6"/>
  <c r="S7" i="6" s="1"/>
  <c r="T18" i="6"/>
  <c r="T24" i="6"/>
  <c r="M35" i="6"/>
  <c r="I35" i="6"/>
  <c r="F16" i="6" l="1"/>
  <c r="V16" i="6" s="1"/>
  <c r="D18" i="3"/>
  <c r="E18" i="3" s="1"/>
  <c r="F20" i="6"/>
  <c r="D22" i="3"/>
  <c r="E22" i="3" s="1"/>
  <c r="T17" i="6"/>
  <c r="E17" i="6" s="1"/>
  <c r="F17" i="6" s="1"/>
  <c r="V15" i="6"/>
  <c r="U13" i="6"/>
  <c r="E13" i="6"/>
  <c r="F13" i="6" s="1"/>
  <c r="E8" i="6"/>
  <c r="F8" i="6" s="1"/>
  <c r="U8" i="6"/>
  <c r="E11" i="6"/>
  <c r="F11" i="6" s="1"/>
  <c r="U11" i="6"/>
  <c r="T12" i="6"/>
  <c r="U14" i="6"/>
  <c r="E14" i="6"/>
  <c r="T7" i="6"/>
  <c r="R6" i="6"/>
  <c r="S6" i="6" s="1"/>
  <c r="U20" i="6"/>
  <c r="V20" i="6" s="1"/>
  <c r="U19" i="6"/>
  <c r="E19" i="6"/>
  <c r="F19" i="6" s="1"/>
  <c r="U23" i="6"/>
  <c r="E24" i="6"/>
  <c r="F24" i="6" s="1"/>
  <c r="Q6" i="6"/>
  <c r="U17" i="6" l="1"/>
  <c r="V11" i="6"/>
  <c r="V17" i="6"/>
  <c r="F14" i="6"/>
  <c r="D16" i="3"/>
  <c r="E16" i="3" s="1"/>
  <c r="V8" i="6"/>
  <c r="V14" i="6"/>
  <c r="E12" i="6"/>
  <c r="U12" i="6"/>
  <c r="V13" i="6"/>
  <c r="T6" i="6"/>
  <c r="E34" i="6"/>
  <c r="F34" i="6" s="1"/>
  <c r="U34" i="6"/>
  <c r="V19" i="6"/>
  <c r="E23" i="6"/>
  <c r="F23" i="6" s="1"/>
  <c r="V23" i="6" s="1"/>
  <c r="U24" i="6"/>
  <c r="V24" i="6" s="1"/>
  <c r="U25" i="6"/>
  <c r="Q35" i="6"/>
  <c r="V34" i="6" l="1"/>
  <c r="F12" i="6"/>
  <c r="V12" i="6" s="1"/>
  <c r="D14" i="3"/>
  <c r="E14" i="3" s="1"/>
  <c r="E25" i="6"/>
  <c r="D28" i="3" s="1"/>
  <c r="E28" i="3" s="1"/>
  <c r="U6" i="6"/>
  <c r="E6" i="6"/>
  <c r="F6" i="6" s="1"/>
  <c r="U18" i="6"/>
  <c r="E18" i="6"/>
  <c r="U7" i="6"/>
  <c r="E7" i="6"/>
  <c r="F7" i="6" s="1"/>
  <c r="F25" i="6" l="1"/>
  <c r="V25" i="6" s="1"/>
  <c r="F18" i="6"/>
  <c r="D20" i="3"/>
  <c r="E20" i="3" s="1"/>
  <c r="E42" i="3" s="1"/>
  <c r="V18" i="6"/>
  <c r="U35" i="6"/>
  <c r="V6" i="6"/>
  <c r="V7" i="6"/>
  <c r="F35" i="6" l="1"/>
  <c r="V35" i="6" s="1"/>
</calcChain>
</file>

<file path=xl/sharedStrings.xml><?xml version="1.0" encoding="utf-8"?>
<sst xmlns="http://schemas.openxmlformats.org/spreadsheetml/2006/main" count="117" uniqueCount="71">
  <si>
    <t>Unit</t>
  </si>
  <si>
    <t xml:space="preserve">Rate </t>
  </si>
  <si>
    <t>Timesing</t>
  </si>
  <si>
    <t>Dimension</t>
  </si>
  <si>
    <t>Squaring</t>
  </si>
  <si>
    <t>Description</t>
  </si>
  <si>
    <t>CALCULATIONS</t>
  </si>
  <si>
    <t>LABOUR</t>
  </si>
  <si>
    <t>MATERIAL</t>
  </si>
  <si>
    <t>FIXINGS</t>
  </si>
  <si>
    <t>MARKUP</t>
  </si>
  <si>
    <t>MCD</t>
  </si>
  <si>
    <t>CHARGEABLE RATES</t>
  </si>
  <si>
    <t>ITEM REFERENCE</t>
  </si>
  <si>
    <t>DESCRIPTION</t>
  </si>
  <si>
    <t>QTY</t>
  </si>
  <si>
    <t>UNIT</t>
  </si>
  <si>
    <t>Rate</t>
  </si>
  <si>
    <t>Total</t>
  </si>
  <si>
    <t>Notes</t>
  </si>
  <si>
    <t>Supplier</t>
  </si>
  <si>
    <t>Quote Reference</t>
  </si>
  <si>
    <t>£ p</t>
  </si>
  <si>
    <t>CONTROL</t>
  </si>
  <si>
    <t>Sub Total</t>
  </si>
  <si>
    <t>Exclusions</t>
  </si>
  <si>
    <t xml:space="preserve">Unit </t>
  </si>
  <si>
    <t>Project</t>
  </si>
  <si>
    <t>Briggate</t>
  </si>
  <si>
    <t>Main Contractor</t>
  </si>
  <si>
    <t>HG Construction</t>
  </si>
  <si>
    <t>Reason for VO</t>
  </si>
  <si>
    <t>Main Contractor QS</t>
  </si>
  <si>
    <t>Quba QS</t>
  </si>
  <si>
    <t>Harvey Craven</t>
  </si>
  <si>
    <t>Adam Davis</t>
  </si>
  <si>
    <t>VO Number</t>
  </si>
  <si>
    <t>Date</t>
  </si>
  <si>
    <t>Revision</t>
  </si>
  <si>
    <t>Design</t>
  </si>
  <si>
    <t>Vieo Zinc</t>
  </si>
  <si>
    <t>GRC</t>
  </si>
  <si>
    <t>K -Roc 25mm</t>
  </si>
  <si>
    <t>K-Roc 75mm</t>
  </si>
  <si>
    <t>m2</t>
  </si>
  <si>
    <t xml:space="preserve">Costs to carry out cladding works via abseiling on the various locations as discussed; as per the marked-up drawings proivded </t>
  </si>
  <si>
    <t>GRC Sub-Frame Installation, inclusive of brackets and insualtion</t>
  </si>
  <si>
    <t xml:space="preserve">GRC Installation </t>
  </si>
  <si>
    <t>K-Roc Installation</t>
  </si>
  <si>
    <t>75mm K-Roc Installation</t>
  </si>
  <si>
    <t>Vieo Zinc Cladding Installation</t>
  </si>
  <si>
    <t>VO006</t>
  </si>
  <si>
    <t>NA</t>
  </si>
  <si>
    <t>VO006 - ADD &amp; OMIT Abseiling Cladding Works; as per marked-up drawings provided</t>
  </si>
  <si>
    <t>Add Abseiling</t>
  </si>
  <si>
    <t>75mm K-Roc Installation, including additional sub-frame</t>
  </si>
  <si>
    <t xml:space="preserve">Omit </t>
  </si>
  <si>
    <t>Sub-Total of Add £225,801.50</t>
  </si>
  <si>
    <t>Omit</t>
  </si>
  <si>
    <t>Add</t>
  </si>
  <si>
    <t>Vieo Cladding Installation</t>
  </si>
  <si>
    <t>Sub-Total of Omit £73,813.86</t>
  </si>
  <si>
    <t>It is not possible for HG to provide scaffold access for the areas as discussed and highlighted on the marked-up drawings. We have therefore provided this add and omit to carry out the installation of these areas via abseiling</t>
  </si>
  <si>
    <t xml:space="preserve">Costs to carry out cladding works via abseiling on the various locations as discussed; as per the marked-up drawings provided </t>
  </si>
  <si>
    <t>GRC Sub-Frame Installation, inclusive of brackets, insulation and fire stops</t>
  </si>
  <si>
    <t>Vertical lifting of materials and skips assumed to be provided by others.</t>
  </si>
  <si>
    <t>Abseiling equipment and ropes to be provided by HG</t>
  </si>
  <si>
    <t>This VO is based upon a dedicated spider crane being provided by HG for us to carry out the works.</t>
  </si>
  <si>
    <t>Abseiling equipment; inclusive of ropes, harnesses, lanyards. Anchor points and specialist lifting equipment by others.</t>
  </si>
  <si>
    <t>item</t>
  </si>
  <si>
    <t>Abseiling equipment; inclusive of ropes, rope protectors, strops, harnesses, lanyards. Anchor points and specialist lifting equipment by the 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</si>
</sst>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£&quot;* #,##0.00_-;\-&quot;£&quot;* #,##0.00_-;_-&quot;£&quot;* &quot;-&quot;??_-;_-@_-"/>
    <numFmt numFmtId="164" formatCode="&quot;£&quot;#,##0.00"/>
    <numFmt numFmtId="165" formatCode="0.0%"/>
  </numFmts>
  <fonts count="31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2"/>
      <color theme="1"/>
      <name val="Roboto"/>
    </font>
    <font>
      <b/>
      <sz val="12"/>
      <color theme="1"/>
      <name val="Roboto"/>
    </font>
    <font>
      <b/>
      <sz val="12"/>
      <name val="Roboto"/>
    </font>
    <font>
      <b/>
      <u/>
      <sz val="12"/>
      <color theme="1"/>
      <name val="Roboto"/>
    </font>
    <font>
      <b/>
      <sz val="11"/>
      <color rgb="FF000000"/>
      <name val="Roboto"/>
    </font>
    <font>
      <sz val="11"/>
      <color rgb="FF000000"/>
      <name val="Roboto"/>
    </font>
    <font>
      <b/>
      <sz val="12"/>
      <color rgb="FFFF0000"/>
      <name val="Roboto"/>
    </font>
    <font>
      <b/>
      <u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2"/>
      <color theme="1"/>
      <name val="Roboto"/>
    </font>
    <font>
      <b/>
      <u/>
      <sz val="12"/>
      <color rgb="FF000000"/>
      <name val="Roboto"/>
    </font>
    <font>
      <sz val="12"/>
      <name val="Roboto"/>
    </font>
    <font>
      <i/>
      <sz val="11"/>
      <name val="Roboto"/>
    </font>
    <font>
      <sz val="12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6795556505021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auto="1"/>
      </left>
      <right style="thin">
        <color auto="1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29">
    <xf numFmtId="0" fontId="0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" fillId="0" borderId="0"/>
  </cellStyleXfs>
  <cellXfs count="259">
    <xf numFmtId="0" fontId="0" fillId="0" borderId="0" xfId="0"/>
    <xf numFmtId="0" fontId="7" fillId="0" borderId="0" xfId="125"/>
    <xf numFmtId="0" fontId="7" fillId="0" borderId="3" xfId="125" applyBorder="1"/>
    <xf numFmtId="0" fontId="11" fillId="0" borderId="0" xfId="125" applyFont="1" applyAlignment="1">
      <alignment horizontal="center"/>
    </xf>
    <xf numFmtId="0" fontId="12" fillId="0" borderId="10" xfId="125" applyFont="1" applyBorder="1"/>
    <xf numFmtId="0" fontId="11" fillId="0" borderId="0" xfId="125" applyFont="1"/>
    <xf numFmtId="0" fontId="12" fillId="0" borderId="17" xfId="125" applyFont="1" applyBorder="1" applyAlignment="1">
      <alignment vertical="center"/>
    </xf>
    <xf numFmtId="0" fontId="11" fillId="0" borderId="0" xfId="125" applyFont="1" applyAlignment="1">
      <alignment vertical="center"/>
    </xf>
    <xf numFmtId="0" fontId="11" fillId="0" borderId="23" xfId="125" applyFont="1" applyBorder="1" applyAlignment="1">
      <alignment vertical="center"/>
    </xf>
    <xf numFmtId="0" fontId="13" fillId="2" borderId="18" xfId="125" applyFont="1" applyFill="1" applyBorder="1" applyAlignment="1">
      <alignment horizontal="center" vertical="center" wrapText="1"/>
    </xf>
    <xf numFmtId="49" fontId="12" fillId="2" borderId="18" xfId="125" applyNumberFormat="1" applyFont="1" applyFill="1" applyBorder="1" applyAlignment="1">
      <alignment horizontal="center" vertical="center" wrapText="1"/>
    </xf>
    <xf numFmtId="0" fontId="13" fillId="2" borderId="18" xfId="125" applyFont="1" applyFill="1" applyBorder="1" applyAlignment="1">
      <alignment horizontal="center" vertical="center"/>
    </xf>
    <xf numFmtId="49" fontId="13" fillId="2" borderId="18" xfId="125" applyNumberFormat="1" applyFont="1" applyFill="1" applyBorder="1" applyAlignment="1">
      <alignment horizontal="center" vertical="center" wrapText="1"/>
    </xf>
    <xf numFmtId="49" fontId="13" fillId="2" borderId="4" xfId="125" applyNumberFormat="1" applyFont="1" applyFill="1" applyBorder="1" applyAlignment="1">
      <alignment horizontal="center" vertical="center" wrapText="1"/>
    </xf>
    <xf numFmtId="44" fontId="11" fillId="2" borderId="4" xfId="126" applyFont="1" applyFill="1" applyBorder="1" applyAlignment="1" applyProtection="1">
      <alignment horizontal="center" vertical="center"/>
    </xf>
    <xf numFmtId="44" fontId="13" fillId="3" borderId="16" xfId="126" applyFont="1" applyFill="1" applyBorder="1" applyAlignment="1" applyProtection="1">
      <alignment horizontal="center" vertical="center" wrapText="1"/>
    </xf>
    <xf numFmtId="44" fontId="11" fillId="3" borderId="18" xfId="126" applyFont="1" applyFill="1" applyBorder="1" applyAlignment="1" applyProtection="1">
      <alignment horizontal="center" vertical="center" wrapText="1"/>
    </xf>
    <xf numFmtId="0" fontId="11" fillId="4" borderId="1" xfId="125" applyFont="1" applyFill="1" applyBorder="1" applyAlignment="1">
      <alignment horizontal="center" vertical="center"/>
    </xf>
    <xf numFmtId="49" fontId="13" fillId="4" borderId="18" xfId="126" applyNumberFormat="1" applyFont="1" applyFill="1" applyBorder="1" applyAlignment="1" applyProtection="1">
      <alignment horizontal="center" vertical="center" wrapText="1"/>
    </xf>
    <xf numFmtId="44" fontId="13" fillId="4" borderId="18" xfId="126" applyFont="1" applyFill="1" applyBorder="1" applyAlignment="1" applyProtection="1">
      <alignment horizontal="center" vertical="center" wrapText="1"/>
    </xf>
    <xf numFmtId="44" fontId="13" fillId="5" borderId="18" xfId="126" applyFont="1" applyFill="1" applyBorder="1" applyAlignment="1" applyProtection="1">
      <alignment horizontal="center" vertical="center" wrapText="1"/>
    </xf>
    <xf numFmtId="44" fontId="13" fillId="6" borderId="18" xfId="126" applyFont="1" applyFill="1" applyBorder="1" applyAlignment="1" applyProtection="1">
      <alignment horizontal="center" vertical="center" wrapText="1"/>
    </xf>
    <xf numFmtId="44" fontId="13" fillId="6" borderId="4" xfId="126" applyFont="1" applyFill="1" applyBorder="1" applyAlignment="1" applyProtection="1">
      <alignment horizontal="center" vertical="center" wrapText="1"/>
    </xf>
    <xf numFmtId="44" fontId="13" fillId="7" borderId="18" xfId="126" applyFont="1" applyFill="1" applyBorder="1" applyAlignment="1" applyProtection="1">
      <alignment horizontal="center" vertical="center" wrapText="1"/>
    </xf>
    <xf numFmtId="44" fontId="13" fillId="7" borderId="4" xfId="126" applyFont="1" applyFill="1" applyBorder="1" applyAlignment="1" applyProtection="1">
      <alignment horizontal="center" vertical="center" wrapText="1"/>
    </xf>
    <xf numFmtId="44" fontId="13" fillId="2" borderId="16" xfId="126" applyFont="1" applyFill="1" applyBorder="1" applyAlignment="1" applyProtection="1">
      <alignment horizontal="center" vertical="center" wrapText="1"/>
    </xf>
    <xf numFmtId="44" fontId="13" fillId="2" borderId="10" xfId="126" applyFont="1" applyFill="1" applyBorder="1" applyAlignment="1" applyProtection="1">
      <alignment horizontal="center" vertical="center" wrapText="1"/>
    </xf>
    <xf numFmtId="0" fontId="7" fillId="0" borderId="24" xfId="125" applyBorder="1" applyAlignment="1">
      <alignment horizontal="center" vertical="center" wrapText="1"/>
    </xf>
    <xf numFmtId="0" fontId="7" fillId="0" borderId="0" xfId="125" applyAlignment="1">
      <alignment vertical="center"/>
    </xf>
    <xf numFmtId="0" fontId="11" fillId="4" borderId="0" xfId="125" applyFont="1" applyFill="1" applyAlignment="1">
      <alignment horizontal="center" vertical="center"/>
    </xf>
    <xf numFmtId="0" fontId="13" fillId="0" borderId="25" xfId="125" applyFont="1" applyBorder="1" applyAlignment="1">
      <alignment horizontal="center" vertical="center"/>
    </xf>
    <xf numFmtId="0" fontId="14" fillId="0" borderId="25" xfId="125" applyFont="1" applyBorder="1" applyAlignment="1" applyProtection="1">
      <alignment vertical="center" wrapText="1"/>
      <protection locked="0"/>
    </xf>
    <xf numFmtId="1" fontId="14" fillId="0" borderId="25" xfId="125" applyNumberFormat="1" applyFont="1" applyBorder="1" applyAlignment="1" applyProtection="1">
      <alignment horizontal="center" vertical="center"/>
      <protection locked="0"/>
    </xf>
    <xf numFmtId="0" fontId="14" fillId="0" borderId="25" xfId="125" applyFont="1" applyBorder="1" applyAlignment="1" applyProtection="1">
      <alignment horizontal="center" vertical="center"/>
      <protection locked="0"/>
    </xf>
    <xf numFmtId="44" fontId="14" fillId="0" borderId="25" xfId="125" applyNumberFormat="1" applyFont="1" applyBorder="1" applyAlignment="1" applyProtection="1">
      <alignment horizontal="right" vertical="center"/>
      <protection locked="0"/>
    </xf>
    <xf numFmtId="44" fontId="0" fillId="0" borderId="26" xfId="126" applyFont="1" applyBorder="1" applyAlignment="1" applyProtection="1">
      <alignment vertical="center"/>
    </xf>
    <xf numFmtId="44" fontId="0" fillId="3" borderId="25" xfId="126" applyFont="1" applyFill="1" applyBorder="1" applyAlignment="1" applyProtection="1">
      <alignment vertical="center"/>
    </xf>
    <xf numFmtId="44" fontId="0" fillId="0" borderId="25" xfId="126" applyFont="1" applyFill="1" applyBorder="1" applyAlignment="1" applyProtection="1">
      <alignment vertical="center"/>
    </xf>
    <xf numFmtId="49" fontId="0" fillId="0" borderId="25" xfId="126" applyNumberFormat="1" applyFont="1" applyFill="1" applyBorder="1" applyAlignment="1" applyProtection="1">
      <alignment vertical="center"/>
    </xf>
    <xf numFmtId="44" fontId="0" fillId="0" borderId="25" xfId="126" applyFont="1" applyBorder="1" applyAlignment="1" applyProtection="1">
      <alignment vertical="center"/>
      <protection locked="0"/>
    </xf>
    <xf numFmtId="44" fontId="0" fillId="4" borderId="25" xfId="126" applyFont="1" applyFill="1" applyBorder="1" applyAlignment="1" applyProtection="1">
      <alignment vertical="center"/>
    </xf>
    <xf numFmtId="44" fontId="0" fillId="5" borderId="25" xfId="126" applyFont="1" applyFill="1" applyBorder="1" applyAlignment="1" applyProtection="1">
      <alignment vertical="center"/>
    </xf>
    <xf numFmtId="44" fontId="0" fillId="6" borderId="25" xfId="126" applyFont="1" applyFill="1" applyBorder="1" applyAlignment="1" applyProtection="1">
      <alignment vertical="center"/>
    </xf>
    <xf numFmtId="44" fontId="0" fillId="6" borderId="26" xfId="126" applyFont="1" applyFill="1" applyBorder="1" applyAlignment="1" applyProtection="1">
      <alignment vertical="center"/>
    </xf>
    <xf numFmtId="44" fontId="0" fillId="7" borderId="25" xfId="126" applyFont="1" applyFill="1" applyBorder="1" applyAlignment="1" applyProtection="1">
      <alignment vertical="center"/>
    </xf>
    <xf numFmtId="44" fontId="0" fillId="7" borderId="26" xfId="126" applyFont="1" applyFill="1" applyBorder="1" applyAlignment="1" applyProtection="1">
      <alignment vertical="center"/>
    </xf>
    <xf numFmtId="44" fontId="0" fillId="2" borderId="27" xfId="126" applyFont="1" applyFill="1" applyBorder="1" applyAlignment="1" applyProtection="1">
      <alignment vertical="center"/>
    </xf>
    <xf numFmtId="44" fontId="0" fillId="2" borderId="28" xfId="126" applyFont="1" applyFill="1" applyBorder="1" applyAlignment="1" applyProtection="1">
      <alignment vertical="center"/>
    </xf>
    <xf numFmtId="0" fontId="14" fillId="0" borderId="24" xfId="125" applyFont="1" applyBorder="1" applyAlignment="1">
      <alignment vertical="center"/>
    </xf>
    <xf numFmtId="0" fontId="13" fillId="0" borderId="29" xfId="125" applyFont="1" applyBorder="1" applyAlignment="1">
      <alignment horizontal="center" vertical="center"/>
    </xf>
    <xf numFmtId="1" fontId="14" fillId="0" borderId="29" xfId="125" applyNumberFormat="1" applyFont="1" applyBorder="1" applyAlignment="1" applyProtection="1">
      <alignment horizontal="center" vertical="center"/>
      <protection locked="0"/>
    </xf>
    <xf numFmtId="0" fontId="14" fillId="0" borderId="29" xfId="125" applyFont="1" applyBorder="1" applyAlignment="1" applyProtection="1">
      <alignment horizontal="center" vertical="center"/>
      <protection locked="0"/>
    </xf>
    <xf numFmtId="44" fontId="14" fillId="0" borderId="29" xfId="125" applyNumberFormat="1" applyFont="1" applyBorder="1" applyAlignment="1" applyProtection="1">
      <alignment horizontal="right" vertical="center"/>
      <protection locked="0"/>
    </xf>
    <xf numFmtId="44" fontId="0" fillId="0" borderId="30" xfId="126" applyFont="1" applyBorder="1" applyAlignment="1" applyProtection="1">
      <alignment vertical="center"/>
    </xf>
    <xf numFmtId="44" fontId="0" fillId="3" borderId="29" xfId="126" applyFont="1" applyFill="1" applyBorder="1" applyAlignment="1" applyProtection="1">
      <alignment vertical="center"/>
    </xf>
    <xf numFmtId="44" fontId="0" fillId="0" borderId="29" xfId="126" applyFont="1" applyFill="1" applyBorder="1" applyAlignment="1" applyProtection="1">
      <alignment vertical="center"/>
    </xf>
    <xf numFmtId="49" fontId="0" fillId="0" borderId="29" xfId="126" applyNumberFormat="1" applyFont="1" applyFill="1" applyBorder="1" applyAlignment="1" applyProtection="1">
      <alignment vertical="center"/>
    </xf>
    <xf numFmtId="44" fontId="0" fillId="0" borderId="29" xfId="126" applyFont="1" applyFill="1" applyBorder="1" applyAlignment="1" applyProtection="1">
      <alignment vertical="center"/>
      <protection locked="0"/>
    </xf>
    <xf numFmtId="44" fontId="0" fillId="4" borderId="31" xfId="126" applyFont="1" applyFill="1" applyBorder="1" applyAlignment="1" applyProtection="1">
      <alignment vertical="center"/>
    </xf>
    <xf numFmtId="44" fontId="0" fillId="5" borderId="31" xfId="126" applyFont="1" applyFill="1" applyBorder="1" applyAlignment="1" applyProtection="1">
      <alignment vertical="center"/>
    </xf>
    <xf numFmtId="44" fontId="0" fillId="6" borderId="31" xfId="126" applyFont="1" applyFill="1" applyBorder="1" applyAlignment="1" applyProtection="1">
      <alignment vertical="center"/>
    </xf>
    <xf numFmtId="44" fontId="0" fillId="7" borderId="31" xfId="126" applyFont="1" applyFill="1" applyBorder="1" applyAlignment="1" applyProtection="1">
      <alignment vertical="center"/>
    </xf>
    <xf numFmtId="0" fontId="7" fillId="0" borderId="31" xfId="125" applyBorder="1" applyAlignment="1" applyProtection="1">
      <alignment horizontal="center"/>
      <protection locked="0"/>
    </xf>
    <xf numFmtId="0" fontId="7" fillId="0" borderId="31" xfId="125" applyBorder="1" applyProtection="1">
      <protection locked="0"/>
    </xf>
    <xf numFmtId="2" fontId="14" fillId="0" borderId="31" xfId="125" quotePrefix="1" applyNumberFormat="1" applyFont="1" applyBorder="1" applyAlignment="1">
      <alignment horizontal="center" vertical="center"/>
    </xf>
    <xf numFmtId="0" fontId="14" fillId="0" borderId="31" xfId="125" quotePrefix="1" applyFont="1" applyBorder="1" applyAlignment="1">
      <alignment horizontal="center"/>
    </xf>
    <xf numFmtId="44" fontId="0" fillId="5" borderId="33" xfId="126" applyFont="1" applyFill="1" applyBorder="1" applyAlignment="1" applyProtection="1">
      <alignment vertical="center"/>
    </xf>
    <xf numFmtId="44" fontId="0" fillId="6" borderId="33" xfId="126" applyFont="1" applyFill="1" applyBorder="1" applyAlignment="1" applyProtection="1">
      <alignment vertical="center"/>
    </xf>
    <xf numFmtId="44" fontId="0" fillId="6" borderId="34" xfId="126" applyFont="1" applyFill="1" applyBorder="1" applyAlignment="1" applyProtection="1">
      <alignment vertical="center"/>
    </xf>
    <xf numFmtId="44" fontId="0" fillId="7" borderId="33" xfId="126" applyFont="1" applyFill="1" applyBorder="1" applyAlignment="1" applyProtection="1">
      <alignment vertical="center"/>
    </xf>
    <xf numFmtId="44" fontId="0" fillId="7" borderId="35" xfId="126" applyFont="1" applyFill="1" applyBorder="1" applyAlignment="1" applyProtection="1">
      <alignment vertical="center"/>
    </xf>
    <xf numFmtId="44" fontId="0" fillId="2" borderId="36" xfId="126" applyFont="1" applyFill="1" applyBorder="1" applyAlignment="1" applyProtection="1">
      <alignment vertical="center"/>
    </xf>
    <xf numFmtId="44" fontId="0" fillId="2" borderId="37" xfId="126" applyFont="1" applyFill="1" applyBorder="1" applyAlignment="1" applyProtection="1">
      <alignment vertical="center"/>
    </xf>
    <xf numFmtId="2" fontId="14" fillId="2" borderId="38" xfId="125" quotePrefix="1" applyNumberFormat="1" applyFont="1" applyFill="1" applyBorder="1" applyAlignment="1">
      <alignment horizontal="center" vertical="center"/>
    </xf>
    <xf numFmtId="0" fontId="12" fillId="2" borderId="39" xfId="125" quotePrefix="1" applyFont="1" applyFill="1" applyBorder="1" applyAlignment="1">
      <alignment horizontal="right" vertical="center"/>
    </xf>
    <xf numFmtId="0" fontId="14" fillId="2" borderId="39" xfId="125" quotePrefix="1" applyFont="1" applyFill="1" applyBorder="1" applyAlignment="1">
      <alignment horizontal="center"/>
    </xf>
    <xf numFmtId="0" fontId="12" fillId="2" borderId="40" xfId="125" quotePrefix="1" applyFont="1" applyFill="1" applyBorder="1" applyAlignment="1">
      <alignment horizontal="right" vertical="center"/>
    </xf>
    <xf numFmtId="44" fontId="0" fillId="0" borderId="41" xfId="126" applyFont="1" applyFill="1" applyBorder="1" applyAlignment="1" applyProtection="1">
      <alignment vertical="center"/>
    </xf>
    <xf numFmtId="44" fontId="0" fillId="2" borderId="41" xfId="126" applyFont="1" applyFill="1" applyBorder="1" applyAlignment="1" applyProtection="1">
      <alignment vertical="center"/>
    </xf>
    <xf numFmtId="44" fontId="0" fillId="8" borderId="42" xfId="126" applyFont="1" applyFill="1" applyBorder="1" applyAlignment="1" applyProtection="1">
      <alignment vertical="center"/>
      <protection locked="0"/>
    </xf>
    <xf numFmtId="44" fontId="0" fillId="8" borderId="43" xfId="126" applyFont="1" applyFill="1" applyBorder="1" applyAlignment="1" applyProtection="1">
      <alignment vertical="center"/>
    </xf>
    <xf numFmtId="49" fontId="0" fillId="8" borderId="43" xfId="126" applyNumberFormat="1" applyFont="1" applyFill="1" applyBorder="1" applyAlignment="1" applyProtection="1">
      <alignment vertical="center"/>
    </xf>
    <xf numFmtId="44" fontId="0" fillId="8" borderId="43" xfId="126" applyFont="1" applyFill="1" applyBorder="1" applyAlignment="1" applyProtection="1">
      <alignment vertical="center"/>
      <protection locked="0"/>
    </xf>
    <xf numFmtId="44" fontId="0" fillId="8" borderId="41" xfId="126" applyFont="1" applyFill="1" applyBorder="1" applyAlignment="1" applyProtection="1">
      <alignment vertical="center"/>
    </xf>
    <xf numFmtId="0" fontId="14" fillId="0" borderId="44" xfId="125" applyFont="1" applyBorder="1" applyAlignment="1">
      <alignment vertical="center"/>
    </xf>
    <xf numFmtId="44" fontId="0" fillId="0" borderId="45" xfId="126" applyFont="1" applyBorder="1" applyAlignment="1" applyProtection="1">
      <alignment vertical="center"/>
      <protection locked="0"/>
    </xf>
    <xf numFmtId="0" fontId="14" fillId="0" borderId="31" xfId="125" applyFont="1" applyBorder="1" applyAlignment="1">
      <alignment vertical="top" wrapText="1"/>
    </xf>
    <xf numFmtId="44" fontId="14" fillId="0" borderId="31" xfId="125" applyNumberFormat="1" applyFont="1" applyBorder="1" applyAlignment="1" applyProtection="1">
      <alignment horizontal="right" vertical="center"/>
      <protection locked="0"/>
    </xf>
    <xf numFmtId="44" fontId="0" fillId="0" borderId="31" xfId="126" applyFont="1" applyBorder="1" applyAlignment="1" applyProtection="1">
      <alignment vertical="center"/>
    </xf>
    <xf numFmtId="44" fontId="0" fillId="0" borderId="47" xfId="126" applyFont="1" applyBorder="1" applyAlignment="1" applyProtection="1">
      <alignment vertical="center"/>
      <protection locked="0"/>
    </xf>
    <xf numFmtId="44" fontId="0" fillId="3" borderId="31" xfId="126" applyFont="1" applyFill="1" applyBorder="1" applyAlignment="1" applyProtection="1">
      <alignment vertical="center"/>
    </xf>
    <xf numFmtId="44" fontId="0" fillId="0" borderId="31" xfId="126" applyFont="1" applyFill="1" applyBorder="1" applyAlignment="1" applyProtection="1">
      <alignment vertical="center"/>
    </xf>
    <xf numFmtId="49" fontId="0" fillId="0" borderId="31" xfId="126" applyNumberFormat="1" applyFont="1" applyFill="1" applyBorder="1" applyAlignment="1" applyProtection="1">
      <alignment vertical="center"/>
    </xf>
    <xf numFmtId="44" fontId="0" fillId="0" borderId="31" xfId="126" applyFont="1" applyBorder="1" applyAlignment="1" applyProtection="1">
      <alignment vertical="center"/>
      <protection locked="0"/>
    </xf>
    <xf numFmtId="44" fontId="0" fillId="2" borderId="48" xfId="126" applyFont="1" applyFill="1" applyBorder="1" applyAlignment="1" applyProtection="1">
      <alignment vertical="center"/>
    </xf>
    <xf numFmtId="2" fontId="14" fillId="0" borderId="46" xfId="125" applyNumberFormat="1" applyFont="1" applyBorder="1" applyAlignment="1">
      <alignment horizontal="center" vertical="center" wrapText="1"/>
    </xf>
    <xf numFmtId="0" fontId="14" fillId="0" borderId="31" xfId="125" quotePrefix="1" applyFont="1" applyBorder="1"/>
    <xf numFmtId="44" fontId="0" fillId="6" borderId="35" xfId="126" applyFont="1" applyFill="1" applyBorder="1" applyAlignment="1" applyProtection="1">
      <alignment vertical="center"/>
    </xf>
    <xf numFmtId="0" fontId="14" fillId="0" borderId="0" xfId="125" applyFont="1" applyAlignment="1">
      <alignment horizontal="center" wrapText="1"/>
    </xf>
    <xf numFmtId="0" fontId="7" fillId="0" borderId="0" xfId="125" applyAlignment="1">
      <alignment horizontal="center"/>
    </xf>
    <xf numFmtId="44" fontId="0" fillId="0" borderId="0" xfId="126" applyFont="1" applyProtection="1"/>
    <xf numFmtId="44" fontId="0" fillId="0" borderId="12" xfId="126" applyFont="1" applyBorder="1" applyProtection="1"/>
    <xf numFmtId="44" fontId="0" fillId="0" borderId="0" xfId="126" applyFont="1" applyBorder="1" applyProtection="1"/>
    <xf numFmtId="49" fontId="0" fillId="0" borderId="0" xfId="126" applyNumberFormat="1" applyFont="1" applyBorder="1" applyProtection="1"/>
    <xf numFmtId="0" fontId="11" fillId="0" borderId="2" xfId="125" applyFont="1" applyBorder="1" applyAlignment="1">
      <alignment horizontal="center" vertical="center"/>
    </xf>
    <xf numFmtId="0" fontId="6" fillId="0" borderId="31" xfId="125" applyFont="1" applyBorder="1" applyProtection="1">
      <protection locked="0"/>
    </xf>
    <xf numFmtId="0" fontId="5" fillId="0" borderId="3" xfId="125" applyFont="1" applyBorder="1"/>
    <xf numFmtId="0" fontId="11" fillId="0" borderId="3" xfId="125" applyFont="1" applyBorder="1"/>
    <xf numFmtId="44" fontId="0" fillId="0" borderId="50" xfId="126" applyFont="1" applyBorder="1" applyAlignment="1" applyProtection="1">
      <alignment vertical="center"/>
      <protection locked="0"/>
    </xf>
    <xf numFmtId="44" fontId="0" fillId="0" borderId="28" xfId="126" applyFont="1" applyBorder="1" applyAlignment="1" applyProtection="1">
      <alignment vertical="center"/>
    </xf>
    <xf numFmtId="44" fontId="0" fillId="0" borderId="32" xfId="126" applyFont="1" applyBorder="1" applyAlignment="1" applyProtection="1">
      <alignment vertical="center"/>
    </xf>
    <xf numFmtId="44" fontId="0" fillId="0" borderId="48" xfId="126" applyFont="1" applyBorder="1" applyAlignment="1" applyProtection="1">
      <alignment vertical="center"/>
    </xf>
    <xf numFmtId="3" fontId="14" fillId="0" borderId="31" xfId="125" applyNumberFormat="1" applyFont="1" applyBorder="1" applyAlignment="1">
      <alignment horizontal="center" vertical="center" wrapText="1"/>
    </xf>
    <xf numFmtId="0" fontId="14" fillId="0" borderId="31" xfId="128" applyFont="1" applyBorder="1" applyAlignment="1">
      <alignment horizontal="center" vertical="center" wrapText="1"/>
    </xf>
    <xf numFmtId="0" fontId="7" fillId="0" borderId="31" xfId="125" applyBorder="1" applyAlignment="1" applyProtection="1">
      <alignment horizontal="center" vertical="center"/>
      <protection locked="0"/>
    </xf>
    <xf numFmtId="0" fontId="4" fillId="0" borderId="31" xfId="125" applyFont="1" applyBorder="1"/>
    <xf numFmtId="0" fontId="16" fillId="0" borderId="57" xfId="0" applyFont="1" applyBorder="1"/>
    <xf numFmtId="0" fontId="16" fillId="0" borderId="0" xfId="0" applyFont="1"/>
    <xf numFmtId="0" fontId="16" fillId="0" borderId="22" xfId="0" applyFont="1" applyBorder="1"/>
    <xf numFmtId="0" fontId="16" fillId="0" borderId="58" xfId="0" applyFont="1" applyBorder="1"/>
    <xf numFmtId="0" fontId="17" fillId="0" borderId="8" xfId="0" applyFont="1" applyBorder="1" applyAlignment="1">
      <alignment horizontal="center" vertical="center"/>
    </xf>
    <xf numFmtId="164" fontId="17" fillId="0" borderId="8" xfId="0" applyNumberFormat="1" applyFont="1" applyBorder="1" applyAlignment="1">
      <alignment horizontal="center" vertical="center"/>
    </xf>
    <xf numFmtId="164" fontId="17" fillId="0" borderId="59" xfId="0" applyNumberFormat="1" applyFont="1" applyBorder="1" applyAlignment="1">
      <alignment horizontal="center" vertical="center"/>
    </xf>
    <xf numFmtId="164" fontId="16" fillId="0" borderId="24" xfId="0" applyNumberFormat="1" applyFont="1" applyBorder="1" applyAlignment="1">
      <alignment horizontal="center"/>
    </xf>
    <xf numFmtId="0" fontId="16" fillId="0" borderId="0" xfId="0" applyFont="1" applyAlignment="1">
      <alignment horizontal="center"/>
    </xf>
    <xf numFmtId="164" fontId="16" fillId="0" borderId="0" xfId="0" applyNumberFormat="1" applyFont="1" applyAlignment="1">
      <alignment horizontal="center"/>
    </xf>
    <xf numFmtId="0" fontId="20" fillId="0" borderId="22" xfId="0" applyFont="1" applyBorder="1" applyAlignment="1">
      <alignment vertical="center"/>
    </xf>
    <xf numFmtId="0" fontId="16" fillId="0" borderId="22" xfId="0" applyFont="1" applyBorder="1" applyAlignment="1">
      <alignment wrapText="1"/>
    </xf>
    <xf numFmtId="0" fontId="21" fillId="0" borderId="22" xfId="0" applyFont="1" applyBorder="1" applyAlignment="1">
      <alignment vertical="center" wrapText="1"/>
    </xf>
    <xf numFmtId="0" fontId="16" fillId="0" borderId="58" xfId="0" applyFont="1" applyBorder="1" applyAlignment="1">
      <alignment horizontal="left" vertical="top" wrapText="1"/>
    </xf>
    <xf numFmtId="0" fontId="16" fillId="0" borderId="56" xfId="0" applyFont="1" applyBorder="1" applyAlignment="1">
      <alignment horizontal="center"/>
    </xf>
    <xf numFmtId="164" fontId="16" fillId="0" borderId="56" xfId="0" applyNumberFormat="1" applyFont="1" applyBorder="1" applyAlignment="1">
      <alignment horizontal="center"/>
    </xf>
    <xf numFmtId="0" fontId="16" fillId="0" borderId="52" xfId="0" applyFont="1" applyBorder="1" applyAlignment="1">
      <alignment horizontal="center"/>
    </xf>
    <xf numFmtId="164" fontId="17" fillId="0" borderId="52" xfId="0" applyNumberFormat="1" applyFont="1" applyBorder="1" applyAlignment="1">
      <alignment horizontal="center"/>
    </xf>
    <xf numFmtId="164" fontId="17" fillId="0" borderId="53" xfId="0" applyNumberFormat="1" applyFont="1" applyBorder="1" applyAlignment="1">
      <alignment horizontal="center"/>
    </xf>
    <xf numFmtId="164" fontId="17" fillId="0" borderId="24" xfId="0" applyNumberFormat="1" applyFont="1" applyBorder="1" applyAlignment="1">
      <alignment horizontal="center"/>
    </xf>
    <xf numFmtId="0" fontId="17" fillId="0" borderId="54" xfId="0" applyFont="1" applyBorder="1" applyAlignment="1">
      <alignment wrapText="1"/>
    </xf>
    <xf numFmtId="164" fontId="16" fillId="0" borderId="49" xfId="0" applyNumberFormat="1" applyFont="1" applyBorder="1" applyAlignment="1">
      <alignment horizontal="center"/>
    </xf>
    <xf numFmtId="0" fontId="17" fillId="0" borderId="54" xfId="0" applyFont="1" applyBorder="1"/>
    <xf numFmtId="49" fontId="22" fillId="0" borderId="52" xfId="0" applyNumberFormat="1" applyFont="1" applyBorder="1" applyAlignment="1">
      <alignment horizontal="left"/>
    </xf>
    <xf numFmtId="0" fontId="16" fillId="0" borderId="3" xfId="0" applyFont="1" applyBorder="1" applyAlignment="1">
      <alignment horizontal="center"/>
    </xf>
    <xf numFmtId="164" fontId="16" fillId="0" borderId="3" xfId="0" applyNumberFormat="1" applyFont="1" applyBorder="1" applyAlignment="1">
      <alignment horizontal="center"/>
    </xf>
    <xf numFmtId="164" fontId="16" fillId="0" borderId="17" xfId="0" applyNumberFormat="1" applyFont="1" applyBorder="1" applyAlignment="1">
      <alignment horizontal="center"/>
    </xf>
    <xf numFmtId="0" fontId="16" fillId="0" borderId="63" xfId="0" applyFont="1" applyBorder="1" applyAlignment="1">
      <alignment horizontal="center"/>
    </xf>
    <xf numFmtId="164" fontId="16" fillId="0" borderId="63" xfId="0" applyNumberFormat="1" applyFont="1" applyBorder="1" applyAlignment="1">
      <alignment horizontal="center"/>
    </xf>
    <xf numFmtId="164" fontId="16" fillId="0" borderId="64" xfId="0" applyNumberFormat="1" applyFont="1" applyBorder="1" applyAlignment="1">
      <alignment horizontal="center" vertical="center"/>
    </xf>
    <xf numFmtId="49" fontId="22" fillId="0" borderId="51" xfId="0" applyNumberFormat="1" applyFont="1" applyBorder="1"/>
    <xf numFmtId="49" fontId="22" fillId="0" borderId="51" xfId="0" applyNumberFormat="1" applyFont="1" applyBorder="1" applyAlignment="1">
      <alignment horizontal="left"/>
    </xf>
    <xf numFmtId="49" fontId="22" fillId="0" borderId="53" xfId="0" applyNumberFormat="1" applyFont="1" applyBorder="1" applyAlignment="1">
      <alignment horizontal="left"/>
    </xf>
    <xf numFmtId="0" fontId="16" fillId="0" borderId="55" xfId="0" applyFont="1" applyBorder="1"/>
    <xf numFmtId="0" fontId="16" fillId="0" borderId="22" xfId="0" applyFont="1" applyBorder="1" applyAlignment="1">
      <alignment horizontal="left" vertical="top" wrapText="1"/>
    </xf>
    <xf numFmtId="164" fontId="16" fillId="0" borderId="17" xfId="0" applyNumberFormat="1" applyFont="1" applyBorder="1" applyAlignment="1">
      <alignment horizontal="center" vertical="center"/>
    </xf>
    <xf numFmtId="164" fontId="17" fillId="0" borderId="42" xfId="0" applyNumberFormat="1" applyFont="1" applyBorder="1" applyAlignment="1">
      <alignment horizontal="center" vertical="center"/>
    </xf>
    <xf numFmtId="164" fontId="17" fillId="0" borderId="41" xfId="0" applyNumberFormat="1" applyFont="1" applyBorder="1" applyAlignment="1">
      <alignment horizontal="center" vertical="center"/>
    </xf>
    <xf numFmtId="44" fontId="0" fillId="7" borderId="34" xfId="126" applyFont="1" applyFill="1" applyBorder="1" applyAlignment="1" applyProtection="1">
      <alignment vertical="center"/>
    </xf>
    <xf numFmtId="44" fontId="0" fillId="2" borderId="46" xfId="126" applyFont="1" applyFill="1" applyBorder="1" applyAlignment="1" applyProtection="1">
      <alignment vertical="center"/>
    </xf>
    <xf numFmtId="0" fontId="3" fillId="0" borderId="3" xfId="125" applyFont="1" applyBorder="1"/>
    <xf numFmtId="0" fontId="2" fillId="0" borderId="3" xfId="125" applyFont="1" applyBorder="1"/>
    <xf numFmtId="0" fontId="23" fillId="0" borderId="31" xfId="125" applyFont="1" applyBorder="1" applyAlignment="1">
      <alignment vertical="top" wrapText="1"/>
    </xf>
    <xf numFmtId="0" fontId="14" fillId="0" borderId="29" xfId="125" applyFont="1" applyBorder="1" applyAlignment="1" applyProtection="1">
      <alignment vertical="center" wrapText="1"/>
      <protection locked="0"/>
    </xf>
    <xf numFmtId="0" fontId="7" fillId="0" borderId="31" xfId="125" applyBorder="1"/>
    <xf numFmtId="0" fontId="17" fillId="0" borderId="7" xfId="0" applyFont="1" applyBorder="1" applyAlignment="1">
      <alignment horizontal="center" vertical="center" wrapText="1"/>
    </xf>
    <xf numFmtId="0" fontId="19" fillId="0" borderId="22" xfId="0" applyFont="1" applyBorder="1"/>
    <xf numFmtId="0" fontId="19" fillId="0" borderId="3" xfId="0" applyFont="1" applyBorder="1" applyAlignment="1">
      <alignment horizontal="center"/>
    </xf>
    <xf numFmtId="164" fontId="19" fillId="0" borderId="3" xfId="0" applyNumberFormat="1" applyFont="1" applyBorder="1" applyAlignment="1">
      <alignment horizontal="center"/>
    </xf>
    <xf numFmtId="0" fontId="17" fillId="0" borderId="2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/>
    </xf>
    <xf numFmtId="164" fontId="17" fillId="0" borderId="3" xfId="0" applyNumberFormat="1" applyFont="1" applyBorder="1" applyAlignment="1">
      <alignment horizontal="center" vertical="center"/>
    </xf>
    <xf numFmtId="164" fontId="17" fillId="0" borderId="17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wrapText="1"/>
    </xf>
    <xf numFmtId="0" fontId="25" fillId="0" borderId="22" xfId="0" applyFont="1" applyBorder="1" applyAlignment="1">
      <alignment wrapText="1"/>
    </xf>
    <xf numFmtId="0" fontId="25" fillId="0" borderId="3" xfId="0" applyFont="1" applyBorder="1" applyAlignment="1">
      <alignment horizontal="center" wrapText="1"/>
    </xf>
    <xf numFmtId="0" fontId="26" fillId="0" borderId="22" xfId="0" applyFont="1" applyBorder="1" applyAlignment="1">
      <alignment vertical="center" wrapText="1"/>
    </xf>
    <xf numFmtId="0" fontId="1" fillId="0" borderId="31" xfId="125" applyFont="1" applyBorder="1" applyAlignment="1" applyProtection="1">
      <alignment horizontal="center"/>
      <protection locked="0"/>
    </xf>
    <xf numFmtId="44" fontId="1" fillId="0" borderId="45" xfId="126" applyFont="1" applyBorder="1" applyAlignment="1" applyProtection="1">
      <alignment vertical="center"/>
      <protection locked="0"/>
    </xf>
    <xf numFmtId="44" fontId="1" fillId="0" borderId="47" xfId="126" applyFont="1" applyBorder="1" applyAlignment="1" applyProtection="1">
      <alignment vertical="center"/>
      <protection locked="0"/>
    </xf>
    <xf numFmtId="0" fontId="11" fillId="0" borderId="31" xfId="125" applyFont="1" applyBorder="1"/>
    <xf numFmtId="0" fontId="24" fillId="0" borderId="31" xfId="125" applyFont="1" applyBorder="1"/>
    <xf numFmtId="0" fontId="24" fillId="0" borderId="31" xfId="0" applyFont="1" applyBorder="1" applyAlignment="1">
      <alignment horizontal="center"/>
    </xf>
    <xf numFmtId="0" fontId="29" fillId="0" borderId="31" xfId="0" applyFont="1" applyBorder="1" applyAlignment="1">
      <alignment horizontal="center"/>
    </xf>
    <xf numFmtId="44" fontId="24" fillId="0" borderId="29" xfId="125" applyNumberFormat="1" applyFont="1" applyBorder="1" applyAlignment="1" applyProtection="1">
      <alignment horizontal="right" vertical="center"/>
      <protection locked="0"/>
    </xf>
    <xf numFmtId="44" fontId="29" fillId="0" borderId="30" xfId="126" applyFont="1" applyBorder="1" applyAlignment="1" applyProtection="1">
      <alignment vertical="center"/>
    </xf>
    <xf numFmtId="0" fontId="24" fillId="0" borderId="29" xfId="125" applyFont="1" applyBorder="1" applyAlignment="1" applyProtection="1">
      <alignment vertical="center" wrapText="1"/>
      <protection locked="0"/>
    </xf>
    <xf numFmtId="1" fontId="24" fillId="0" borderId="29" xfId="125" applyNumberFormat="1" applyFont="1" applyBorder="1" applyAlignment="1" applyProtection="1">
      <alignment horizontal="center" vertical="center"/>
      <protection locked="0"/>
    </xf>
    <xf numFmtId="0" fontId="24" fillId="0" borderId="29" xfId="125" applyFont="1" applyBorder="1" applyAlignment="1" applyProtection="1">
      <alignment horizontal="center" vertical="center"/>
      <protection locked="0"/>
    </xf>
    <xf numFmtId="44" fontId="24" fillId="0" borderId="31" xfId="125" applyNumberFormat="1" applyFont="1" applyBorder="1" applyAlignment="1" applyProtection="1">
      <alignment horizontal="right" vertical="center"/>
      <protection locked="0"/>
    </xf>
    <xf numFmtId="44" fontId="29" fillId="0" borderId="31" xfId="126" applyFont="1" applyBorder="1" applyAlignment="1" applyProtection="1">
      <alignment vertical="center"/>
    </xf>
    <xf numFmtId="0" fontId="24" fillId="0" borderId="31" xfId="125" applyFont="1" applyBorder="1" applyProtection="1">
      <protection locked="0"/>
    </xf>
    <xf numFmtId="0" fontId="24" fillId="0" borderId="31" xfId="125" applyFont="1" applyBorder="1" applyAlignment="1" applyProtection="1">
      <alignment horizontal="center"/>
      <protection locked="0"/>
    </xf>
    <xf numFmtId="0" fontId="24" fillId="0" borderId="31" xfId="125" applyFont="1" applyBorder="1" applyAlignment="1">
      <alignment vertical="top" wrapText="1"/>
    </xf>
    <xf numFmtId="3" fontId="24" fillId="0" borderId="31" xfId="125" applyNumberFormat="1" applyFont="1" applyBorder="1" applyAlignment="1">
      <alignment horizontal="center" vertical="center" wrapText="1"/>
    </xf>
    <xf numFmtId="0" fontId="24" fillId="0" borderId="31" xfId="128" applyFont="1" applyBorder="1" applyAlignment="1">
      <alignment horizontal="center" vertical="center" wrapText="1"/>
    </xf>
    <xf numFmtId="164" fontId="27" fillId="0" borderId="3" xfId="0" applyNumberFormat="1" applyFont="1" applyBorder="1" applyAlignment="1">
      <alignment horizontal="center"/>
    </xf>
    <xf numFmtId="164" fontId="27" fillId="0" borderId="17" xfId="0" applyNumberFormat="1" applyFont="1" applyBorder="1" applyAlignment="1">
      <alignment horizontal="center"/>
    </xf>
    <xf numFmtId="0" fontId="27" fillId="0" borderId="22" xfId="125" applyFont="1" applyBorder="1" applyAlignment="1">
      <alignment vertical="top" wrapText="1"/>
    </xf>
    <xf numFmtId="0" fontId="23" fillId="0" borderId="22" xfId="125" applyFont="1" applyBorder="1" applyAlignment="1">
      <alignment vertical="top" wrapText="1"/>
    </xf>
    <xf numFmtId="0" fontId="28" fillId="0" borderId="22" xfId="125" applyFont="1" applyBorder="1" applyAlignment="1">
      <alignment horizontal="right" vertical="top" wrapText="1"/>
    </xf>
    <xf numFmtId="164" fontId="17" fillId="0" borderId="0" xfId="0" applyNumberFormat="1" applyFont="1" applyAlignment="1">
      <alignment horizontal="center"/>
    </xf>
    <xf numFmtId="49" fontId="22" fillId="0" borderId="0" xfId="0" applyNumberFormat="1" applyFont="1" applyAlignment="1">
      <alignment horizontal="left"/>
    </xf>
    <xf numFmtId="49" fontId="22" fillId="0" borderId="52" xfId="0" applyNumberFormat="1" applyFont="1" applyBorder="1"/>
    <xf numFmtId="49" fontId="22" fillId="0" borderId="56" xfId="0" applyNumberFormat="1" applyFont="1" applyBorder="1"/>
    <xf numFmtId="164" fontId="17" fillId="0" borderId="39" xfId="0" applyNumberFormat="1" applyFont="1" applyBorder="1" applyAlignment="1">
      <alignment horizontal="center"/>
    </xf>
    <xf numFmtId="0" fontId="16" fillId="0" borderId="54" xfId="0" applyFont="1" applyBorder="1" applyAlignment="1">
      <alignment horizontal="left" wrapText="1"/>
    </xf>
    <xf numFmtId="0" fontId="16" fillId="0" borderId="0" xfId="0" applyFont="1" applyAlignment="1">
      <alignment horizontal="left" wrapText="1"/>
    </xf>
    <xf numFmtId="0" fontId="16" fillId="0" borderId="24" xfId="0" applyFont="1" applyBorder="1" applyAlignment="1">
      <alignment horizontal="left" wrapText="1"/>
    </xf>
    <xf numFmtId="0" fontId="17" fillId="0" borderId="60" xfId="0" applyFont="1" applyBorder="1" applyAlignment="1">
      <alignment horizontal="right"/>
    </xf>
    <xf numFmtId="0" fontId="17" fillId="0" borderId="52" xfId="0" applyFont="1" applyBorder="1" applyAlignment="1">
      <alignment horizontal="right"/>
    </xf>
    <xf numFmtId="0" fontId="17" fillId="0" borderId="11" xfId="0" applyFont="1" applyBorder="1" applyAlignment="1">
      <alignment horizontal="right"/>
    </xf>
    <xf numFmtId="0" fontId="17" fillId="0" borderId="0" xfId="0" applyFont="1" applyAlignment="1">
      <alignment horizontal="right"/>
    </xf>
    <xf numFmtId="164" fontId="16" fillId="0" borderId="52" xfId="0" applyNumberFormat="1" applyFont="1" applyBorder="1" applyAlignment="1">
      <alignment horizontal="left"/>
    </xf>
    <xf numFmtId="164" fontId="16" fillId="0" borderId="53" xfId="0" applyNumberFormat="1" applyFont="1" applyBorder="1" applyAlignment="1">
      <alignment horizontal="left"/>
    </xf>
    <xf numFmtId="164" fontId="16" fillId="0" borderId="0" xfId="0" applyNumberFormat="1" applyFont="1" applyAlignment="1">
      <alignment horizontal="left"/>
    </xf>
    <xf numFmtId="164" fontId="16" fillId="0" borderId="24" xfId="0" applyNumberFormat="1" applyFont="1" applyBorder="1" applyAlignment="1">
      <alignment horizontal="left"/>
    </xf>
    <xf numFmtId="0" fontId="18" fillId="0" borderId="11" xfId="0" applyFont="1" applyBorder="1" applyAlignment="1">
      <alignment horizontal="right"/>
    </xf>
    <xf numFmtId="0" fontId="18" fillId="0" borderId="0" xfId="0" applyFont="1" applyAlignment="1">
      <alignment horizontal="right"/>
    </xf>
    <xf numFmtId="14" fontId="16" fillId="0" borderId="56" xfId="0" applyNumberFormat="1" applyFont="1" applyBorder="1" applyAlignment="1">
      <alignment horizontal="left"/>
    </xf>
    <xf numFmtId="14" fontId="16" fillId="0" borderId="49" xfId="0" applyNumberFormat="1" applyFont="1" applyBorder="1" applyAlignment="1">
      <alignment horizontal="left"/>
    </xf>
    <xf numFmtId="0" fontId="17" fillId="0" borderId="61" xfId="0" applyFont="1" applyBorder="1" applyAlignment="1">
      <alignment horizontal="right"/>
    </xf>
    <xf numFmtId="0" fontId="17" fillId="0" borderId="56" xfId="0" applyFont="1" applyBorder="1" applyAlignment="1">
      <alignment horizontal="right"/>
    </xf>
    <xf numFmtId="3" fontId="16" fillId="0" borderId="0" xfId="0" applyNumberFormat="1" applyFont="1" applyAlignment="1">
      <alignment horizontal="left"/>
    </xf>
    <xf numFmtId="3" fontId="16" fillId="0" borderId="24" xfId="0" applyNumberFormat="1" applyFont="1" applyBorder="1" applyAlignment="1">
      <alignment horizontal="left"/>
    </xf>
    <xf numFmtId="49" fontId="22" fillId="0" borderId="55" xfId="0" applyNumberFormat="1" applyFont="1" applyBorder="1" applyAlignment="1">
      <alignment horizontal="left"/>
    </xf>
    <xf numFmtId="49" fontId="22" fillId="0" borderId="56" xfId="0" applyNumberFormat="1" applyFont="1" applyBorder="1" applyAlignment="1">
      <alignment horizontal="left"/>
    </xf>
    <xf numFmtId="49" fontId="22" fillId="0" borderId="49" xfId="0" applyNumberFormat="1" applyFont="1" applyBorder="1" applyAlignment="1">
      <alignment horizontal="left"/>
    </xf>
    <xf numFmtId="49" fontId="11" fillId="0" borderId="4" xfId="125" applyNumberFormat="1" applyFont="1" applyBorder="1" applyAlignment="1">
      <alignment horizontal="right"/>
    </xf>
    <xf numFmtId="49" fontId="11" fillId="0" borderId="5" xfId="125" applyNumberFormat="1" applyFont="1" applyBorder="1" applyAlignment="1">
      <alignment horizontal="right"/>
    </xf>
    <xf numFmtId="0" fontId="11" fillId="0" borderId="6" xfId="125" applyFont="1" applyBorder="1" applyAlignment="1">
      <alignment horizontal="center"/>
    </xf>
    <xf numFmtId="44" fontId="12" fillId="2" borderId="7" xfId="126" applyFont="1" applyFill="1" applyBorder="1" applyAlignment="1" applyProtection="1">
      <alignment horizontal="center" vertical="center"/>
    </xf>
    <xf numFmtId="44" fontId="12" fillId="2" borderId="8" xfId="126" applyFont="1" applyFill="1" applyBorder="1" applyAlignment="1" applyProtection="1">
      <alignment horizontal="center" vertical="center"/>
    </xf>
    <xf numFmtId="44" fontId="12" fillId="2" borderId="9" xfId="126" applyFont="1" applyFill="1" applyBorder="1" applyAlignment="1" applyProtection="1">
      <alignment horizontal="center" vertical="center"/>
    </xf>
    <xf numFmtId="49" fontId="11" fillId="0" borderId="11" xfId="125" applyNumberFormat="1" applyFont="1" applyBorder="1" applyAlignment="1">
      <alignment horizontal="right"/>
    </xf>
    <xf numFmtId="49" fontId="11" fillId="0" borderId="12" xfId="125" applyNumberFormat="1" applyFont="1" applyBorder="1" applyAlignment="1">
      <alignment horizontal="right"/>
    </xf>
    <xf numFmtId="0" fontId="11" fillId="0" borderId="0" xfId="125" applyFont="1" applyAlignment="1">
      <alignment horizontal="center"/>
    </xf>
    <xf numFmtId="44" fontId="12" fillId="5" borderId="1" xfId="126" applyFont="1" applyFill="1" applyBorder="1" applyAlignment="1" applyProtection="1">
      <alignment horizontal="center" vertical="center"/>
    </xf>
    <xf numFmtId="44" fontId="12" fillId="6" borderId="13" xfId="126" applyFont="1" applyFill="1" applyBorder="1" applyAlignment="1" applyProtection="1">
      <alignment horizontal="center" vertical="center"/>
    </xf>
    <xf numFmtId="44" fontId="12" fillId="6" borderId="15" xfId="126" applyFont="1" applyFill="1" applyBorder="1" applyAlignment="1" applyProtection="1">
      <alignment horizontal="center" vertical="center"/>
    </xf>
    <xf numFmtId="44" fontId="12" fillId="7" borderId="13" xfId="126" applyFont="1" applyFill="1" applyBorder="1" applyAlignment="1" applyProtection="1">
      <alignment horizontal="center" vertical="center"/>
    </xf>
    <xf numFmtId="44" fontId="12" fillId="7" borderId="14" xfId="126" applyFont="1" applyFill="1" applyBorder="1" applyAlignment="1" applyProtection="1">
      <alignment horizontal="center" vertical="center"/>
    </xf>
    <xf numFmtId="44" fontId="12" fillId="2" borderId="16" xfId="126" applyFont="1" applyFill="1" applyBorder="1" applyAlignment="1" applyProtection="1">
      <alignment horizontal="center" vertical="center"/>
    </xf>
    <xf numFmtId="44" fontId="12" fillId="2" borderId="4" xfId="126" applyFont="1" applyFill="1" applyBorder="1" applyAlignment="1" applyProtection="1">
      <alignment horizontal="center" vertical="center"/>
    </xf>
    <xf numFmtId="44" fontId="12" fillId="2" borderId="22" xfId="126" applyFont="1" applyFill="1" applyBorder="1" applyAlignment="1" applyProtection="1">
      <alignment horizontal="center" vertical="center"/>
    </xf>
    <xf numFmtId="44" fontId="12" fillId="2" borderId="11" xfId="126" applyFont="1" applyFill="1" applyBorder="1" applyAlignment="1" applyProtection="1">
      <alignment horizontal="center" vertical="center"/>
    </xf>
    <xf numFmtId="165" fontId="12" fillId="0" borderId="19" xfId="126" applyNumberFormat="1" applyFont="1" applyFill="1" applyBorder="1" applyAlignment="1" applyProtection="1">
      <alignment horizontal="center" vertical="center"/>
    </xf>
    <xf numFmtId="165" fontId="12" fillId="0" borderId="20" xfId="126" applyNumberFormat="1" applyFont="1" applyFill="1" applyBorder="1" applyAlignment="1" applyProtection="1">
      <alignment horizontal="center" vertical="center"/>
    </xf>
    <xf numFmtId="165" fontId="12" fillId="0" borderId="21" xfId="126" applyNumberFormat="1" applyFont="1" applyFill="1" applyBorder="1" applyAlignment="1" applyProtection="1">
      <alignment horizontal="center" vertical="center"/>
    </xf>
    <xf numFmtId="165" fontId="11" fillId="0" borderId="1" xfId="127" applyNumberFormat="1" applyFont="1" applyFill="1" applyBorder="1" applyAlignment="1" applyProtection="1">
      <alignment horizontal="center" vertical="center"/>
      <protection locked="0"/>
    </xf>
    <xf numFmtId="44" fontId="12" fillId="3" borderId="65" xfId="126" applyFont="1" applyFill="1" applyBorder="1" applyAlignment="1" applyProtection="1">
      <alignment horizontal="center" vertical="center"/>
    </xf>
    <xf numFmtId="44" fontId="12" fillId="3" borderId="5" xfId="126" applyFont="1" applyFill="1" applyBorder="1" applyAlignment="1" applyProtection="1">
      <alignment horizontal="center" vertical="center"/>
    </xf>
    <xf numFmtId="44" fontId="12" fillId="3" borderId="62" xfId="126" applyFont="1" applyFill="1" applyBorder="1" applyAlignment="1" applyProtection="1">
      <alignment horizontal="center" vertical="center"/>
    </xf>
    <xf numFmtId="44" fontId="12" fillId="3" borderId="20" xfId="126" applyFont="1" applyFill="1" applyBorder="1" applyAlignment="1" applyProtection="1">
      <alignment horizontal="center" vertical="center"/>
    </xf>
    <xf numFmtId="44" fontId="12" fillId="4" borderId="4" xfId="126" applyFont="1" applyFill="1" applyBorder="1" applyAlignment="1" applyProtection="1">
      <alignment horizontal="center" vertical="center"/>
    </xf>
    <xf numFmtId="44" fontId="12" fillId="4" borderId="6" xfId="126" applyFont="1" applyFill="1" applyBorder="1" applyAlignment="1" applyProtection="1">
      <alignment horizontal="center" vertical="center"/>
    </xf>
    <xf numFmtId="44" fontId="12" fillId="4" borderId="5" xfId="126" applyFont="1" applyFill="1" applyBorder="1" applyAlignment="1" applyProtection="1">
      <alignment horizontal="center" vertical="center"/>
    </xf>
    <xf numFmtId="44" fontId="12" fillId="4" borderId="19" xfId="126" applyFont="1" applyFill="1" applyBorder="1" applyAlignment="1" applyProtection="1">
      <alignment horizontal="center" vertical="center"/>
    </xf>
    <xf numFmtId="44" fontId="12" fillId="4" borderId="21" xfId="126" applyFont="1" applyFill="1" applyBorder="1" applyAlignment="1" applyProtection="1">
      <alignment horizontal="center" vertical="center"/>
    </xf>
    <xf numFmtId="44" fontId="12" fillId="4" borderId="20" xfId="126" applyFont="1" applyFill="1" applyBorder="1" applyAlignment="1" applyProtection="1">
      <alignment horizontal="center" vertical="center"/>
    </xf>
    <xf numFmtId="0" fontId="0" fillId="0" borderId="3" xfId="0" applyFont="1" applyBorder="1" applyAlignment="1">
      <alignment horizontal="center"/>
    </xf>
    <xf numFmtId="2" fontId="14" fillId="0" borderId="34" xfId="125" quotePrefix="1" applyNumberFormat="1" applyFont="1" applyBorder="1" applyAlignment="1">
      <alignment horizontal="center" vertical="center"/>
    </xf>
    <xf numFmtId="0" fontId="30" fillId="0" borderId="31" xfId="0" applyFont="1" applyBorder="1" applyAlignment="1">
      <alignment vertical="center" wrapText="1"/>
    </xf>
  </cellXfs>
  <cellStyles count="129">
    <cellStyle name="Currency 2" xfId="126" xr:uid="{8847ECA2-AD0B-4BAA-9961-5FD3307FB196}"/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Normal" xfId="0" builtinId="0"/>
    <cellStyle name="Normal 2" xfId="125" xr:uid="{BEAB3CFD-4CDC-4CB5-9E98-216AE580F3D2}"/>
    <cellStyle name="Normal 2 2 3" xfId="128" xr:uid="{39C4FA4D-AED0-4974-A911-26D525B16235}"/>
    <cellStyle name="Per cent 2" xfId="127" xr:uid="{D5900622-1D62-4E57-8A93-FD05C775AE5D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593258</xdr:colOff>
      <xdr:row>1</xdr:row>
      <xdr:rowOff>161925</xdr:rowOff>
    </xdr:from>
    <xdr:to>
      <xdr:col>0</xdr:col>
      <xdr:colOff>3196960</xdr:colOff>
      <xdr:row>5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9962572-DD7C-0641-A598-89D4A50FF4C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8861" b="15190"/>
        <a:stretch/>
      </xdr:blipFill>
      <xdr:spPr>
        <a:xfrm>
          <a:off x="593258" y="361950"/>
          <a:ext cx="2603702" cy="70485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60</xdr:row>
      <xdr:rowOff>0</xdr:rowOff>
    </xdr:from>
    <xdr:to>
      <xdr:col>3</xdr:col>
      <xdr:colOff>581885</xdr:colOff>
      <xdr:row>96</xdr:row>
      <xdr:rowOff>172478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D7D7A80-BA20-415D-A54E-C330BF3A5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2182475"/>
          <a:ext cx="6163535" cy="737337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CEDor.CONTRACTS/C1592%20-%20Wates%20-%20Brakenhale%20School/2%20Technical%20Control/1%20Live%20Route/C1592%20V8.3%20TT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ET UP"/>
      <sheetName val="COVER LETTER"/>
      <sheetName val="QUOTE FORM"/>
      <sheetName val="INPUT REGISTER"/>
      <sheetName val="DOOR SCHEDULE"/>
      <sheetName val="Sheet2"/>
      <sheetName val="Production Summary"/>
      <sheetName val="KITTING &amp; SUNDRIES"/>
      <sheetName val="SCREEN SCHEDULE"/>
      <sheetName val="BUDGET"/>
      <sheetName val="Price Lists"/>
      <sheetName val="NOM"/>
      <sheetName val="Factory Lab"/>
      <sheetName val="Del.Calc"/>
      <sheetName val="REINAERDT"/>
      <sheetName val="Vicaima"/>
      <sheetName val="Frame calc"/>
      <sheetName val="GLASS TABLE"/>
      <sheetName val="PILKS GLASS SHEET"/>
      <sheetName val="Jeldwen"/>
      <sheetName val="HW FRONT SHEET"/>
      <sheetName val="HW SCHEDULE"/>
      <sheetName val="HW PARTS LIST"/>
      <sheetName val="HW SETS"/>
      <sheetName val="HW INT.Parts list &amp; summary"/>
      <sheetName val="HW Purchasing"/>
      <sheetName val="HW set building"/>
      <sheetName val="HW setup templates"/>
      <sheetName val="HW BAG LABELS"/>
      <sheetName val="HW DELIVERY NOTE"/>
      <sheetName val="HW 2"/>
      <sheetName val="HW 5"/>
      <sheetName val="HW 7"/>
      <sheetName val="HW Parts Library"/>
      <sheetName val="SUMMARY"/>
      <sheetName val="QUALIFICATIONS AND OPTIONS"/>
      <sheetName val="CoS"/>
      <sheetName val="ADDRESS BOOK"/>
      <sheetName val="All"/>
      <sheetName val="3220"/>
      <sheetName val="Ironmongery"/>
      <sheetName val="Delivery Note"/>
      <sheetName val="D.Note Combiner"/>
      <sheetName val="Prod plan tables"/>
      <sheetName val="F1"/>
      <sheetName val="F4"/>
      <sheetName val="F5"/>
      <sheetName val="F7"/>
      <sheetName val="D4"/>
      <sheetName val="D5"/>
      <sheetName val="D6"/>
      <sheetName val="KITTING"/>
      <sheetName val="DC"/>
      <sheetName val="D"/>
      <sheetName val="KP"/>
      <sheetName val="DOOR TAKE OFF"/>
      <sheetName val="DC-AUTO"/>
      <sheetName val="Kickplate Take off"/>
      <sheetName val="Input"/>
      <sheetName val="COSTS"/>
      <sheetName val="GMK Schedule"/>
      <sheetName val="Timber Take off"/>
      <sheetName val="Background calcs"/>
      <sheetName val="Reinaerdt Core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57">
          <cell r="A257" t="str">
            <v>2(2G)</v>
          </cell>
        </row>
        <row r="258">
          <cell r="A258" t="str">
            <v>2(3TSP)</v>
          </cell>
        </row>
        <row r="259">
          <cell r="A259" t="str">
            <v>2(4TSP)</v>
          </cell>
        </row>
        <row r="260">
          <cell r="A260" t="str">
            <v>2(5TSP)</v>
          </cell>
        </row>
        <row r="261">
          <cell r="A261" t="str">
            <v>2(BL)</v>
          </cell>
        </row>
        <row r="262">
          <cell r="A262" t="str">
            <v>2(DNP)</v>
          </cell>
        </row>
        <row r="263">
          <cell r="A263" t="str">
            <v>2(DNP (LADDER))</v>
          </cell>
        </row>
        <row r="264">
          <cell r="A264" t="str">
            <v>2(F)</v>
          </cell>
        </row>
        <row r="265">
          <cell r="A265" t="str">
            <v>2(FGL)</v>
          </cell>
        </row>
        <row r="266">
          <cell r="A266" t="str">
            <v>2(SCP)</v>
          </cell>
        </row>
        <row r="267">
          <cell r="A267" t="str">
            <v>2(SNP)</v>
          </cell>
        </row>
        <row r="268">
          <cell r="A268" t="str">
            <v>2(SNP (LADDER))</v>
          </cell>
        </row>
        <row r="269">
          <cell r="A269" t="str">
            <v>2(SNS)</v>
          </cell>
        </row>
        <row r="270">
          <cell r="A270" t="str">
            <v>2(SNS (LADDER))</v>
          </cell>
        </row>
        <row r="271">
          <cell r="A271" t="str">
            <v>2(T/BL)</v>
          </cell>
        </row>
        <row r="272">
          <cell r="A272" t="str">
            <v>2(TGP)</v>
          </cell>
        </row>
        <row r="273">
          <cell r="A273" t="str">
            <v>2(TL)</v>
          </cell>
        </row>
        <row r="274">
          <cell r="A274" t="str">
            <v>2(PVP)</v>
          </cell>
        </row>
        <row r="275">
          <cell r="A275" t="str">
            <v>2G</v>
          </cell>
        </row>
        <row r="276">
          <cell r="A276" t="str">
            <v>3TSP</v>
          </cell>
        </row>
        <row r="277">
          <cell r="A277" t="str">
            <v>4TSP</v>
          </cell>
        </row>
        <row r="278">
          <cell r="A278" t="str">
            <v>5TSP</v>
          </cell>
        </row>
        <row r="279">
          <cell r="A279" t="str">
            <v>2G</v>
          </cell>
        </row>
        <row r="280">
          <cell r="A280" t="str">
            <v>DNP</v>
          </cell>
        </row>
        <row r="281">
          <cell r="A281" t="str">
            <v>DNP (LADDER)</v>
          </cell>
        </row>
        <row r="282">
          <cell r="A282" t="str">
            <v>F</v>
          </cell>
        </row>
        <row r="283">
          <cell r="A283" t="str">
            <v>FGL</v>
          </cell>
        </row>
        <row r="284">
          <cell r="A284" t="str">
            <v>SCP</v>
          </cell>
        </row>
        <row r="285">
          <cell r="A285" t="str">
            <v>SNP</v>
          </cell>
        </row>
        <row r="286">
          <cell r="A286" t="str">
            <v>SNP (LADDER)</v>
          </cell>
        </row>
        <row r="287">
          <cell r="A287" t="str">
            <v>SNS</v>
          </cell>
        </row>
        <row r="288">
          <cell r="A288" t="str">
            <v>SNS (LADDER)</v>
          </cell>
        </row>
        <row r="289">
          <cell r="A289" t="str">
            <v>T/BL</v>
          </cell>
        </row>
        <row r="290">
          <cell r="A290" t="str">
            <v>TGP</v>
          </cell>
        </row>
        <row r="291">
          <cell r="A291" t="str">
            <v>TL</v>
          </cell>
        </row>
        <row r="292">
          <cell r="A292" t="str">
            <v>PVP</v>
          </cell>
        </row>
        <row r="293">
          <cell r="A293" t="str">
            <v>xXx</v>
          </cell>
        </row>
      </sheetData>
      <sheetData sheetId="11">
        <row r="2">
          <cell r="AA2">
            <v>100</v>
          </cell>
        </row>
        <row r="3">
          <cell r="E3" t="str">
            <v>White</v>
          </cell>
          <cell r="G3" t="str">
            <v>DE</v>
          </cell>
          <cell r="H3" t="str">
            <v>L</v>
          </cell>
          <cell r="M3" t="str">
            <v>NFR</v>
          </cell>
          <cell r="N3" t="str">
            <v>31dB</v>
          </cell>
          <cell r="R3" t="str">
            <v>Black</v>
          </cell>
          <cell r="S3" t="str">
            <v>Supply &amp; fit by others</v>
          </cell>
          <cell r="AA3">
            <v>150</v>
          </cell>
        </row>
        <row r="4">
          <cell r="E4" t="str">
            <v>Brown</v>
          </cell>
          <cell r="G4" t="str">
            <v>DE-OF</v>
          </cell>
          <cell r="H4" t="str">
            <v>R</v>
          </cell>
          <cell r="M4" t="str">
            <v>FD30S</v>
          </cell>
          <cell r="N4" t="str">
            <v>35dB</v>
          </cell>
          <cell r="R4" t="str">
            <v>White</v>
          </cell>
          <cell r="S4" t="str">
            <v>Supply &amp; fit to doors</v>
          </cell>
          <cell r="AA4">
            <v>200</v>
          </cell>
        </row>
        <row r="5">
          <cell r="E5" t="str">
            <v>Black</v>
          </cell>
          <cell r="G5" t="str">
            <v>DE-OT</v>
          </cell>
          <cell r="H5" t="str">
            <v>LHA</v>
          </cell>
          <cell r="M5" t="str">
            <v>FD60S</v>
          </cell>
          <cell r="N5" t="str">
            <v>38dB</v>
          </cell>
          <cell r="R5" t="str">
            <v>Brown</v>
          </cell>
          <cell r="S5" t="str">
            <v>Supply &amp; fit to doors &amp; frames</v>
          </cell>
          <cell r="AA5">
            <v>250</v>
          </cell>
        </row>
        <row r="6">
          <cell r="E6" t="str">
            <v>Grey</v>
          </cell>
          <cell r="G6" t="str">
            <v>DU</v>
          </cell>
          <cell r="H6" t="str">
            <v>RHA</v>
          </cell>
          <cell r="M6" t="str">
            <v>FD90S</v>
          </cell>
          <cell r="N6" t="str">
            <v>40dB</v>
          </cell>
          <cell r="R6" t="str">
            <v>xXx</v>
          </cell>
          <cell r="S6" t="str">
            <v>Free issue &amp; prep</v>
          </cell>
          <cell r="AA6">
            <v>300</v>
          </cell>
        </row>
        <row r="7">
          <cell r="E7" t="str">
            <v>Cream</v>
          </cell>
          <cell r="G7" t="str">
            <v>DU-OF</v>
          </cell>
          <cell r="H7" t="str">
            <v>DS</v>
          </cell>
          <cell r="M7" t="str">
            <v>FD120S</v>
          </cell>
          <cell r="N7" t="str">
            <v>42dB</v>
          </cell>
          <cell r="S7" t="str">
            <v>Measured in CESpec if by CCN</v>
          </cell>
        </row>
        <row r="8">
          <cell r="E8" t="str">
            <v>Red</v>
          </cell>
          <cell r="G8" t="str">
            <v>DU-OT</v>
          </cell>
          <cell r="H8" t="str">
            <v>Piv L</v>
          </cell>
          <cell r="N8" t="str">
            <v>46dB</v>
          </cell>
        </row>
        <row r="9">
          <cell r="G9" t="str">
            <v>S</v>
          </cell>
          <cell r="H9" t="str">
            <v>Piv R</v>
          </cell>
        </row>
        <row r="10">
          <cell r="E10" t="str">
            <v>UNENCAP</v>
          </cell>
          <cell r="G10" t="str">
            <v>S-OF</v>
          </cell>
          <cell r="H10" t="str">
            <v>xXx</v>
          </cell>
        </row>
        <row r="11">
          <cell r="G11" t="str">
            <v>S-OT</v>
          </cell>
        </row>
        <row r="12">
          <cell r="G12" t="str">
            <v>Stable</v>
          </cell>
        </row>
        <row r="31">
          <cell r="E31" t="str">
            <v>ML</v>
          </cell>
          <cell r="H31" t="str">
            <v>FB1</v>
          </cell>
        </row>
        <row r="32">
          <cell r="E32" t="str">
            <v>BL</v>
          </cell>
          <cell r="H32" t="str">
            <v>FB2</v>
          </cell>
        </row>
        <row r="33">
          <cell r="E33" t="str">
            <v>SL</v>
          </cell>
          <cell r="H33" t="str">
            <v>FB3</v>
          </cell>
        </row>
        <row r="34">
          <cell r="E34" t="str">
            <v>DL</v>
          </cell>
          <cell r="H34" t="str">
            <v>FB4</v>
          </cell>
        </row>
        <row r="35">
          <cell r="E35" t="str">
            <v>RL</v>
          </cell>
        </row>
        <row r="36">
          <cell r="E36" t="str">
            <v>PL</v>
          </cell>
        </row>
        <row r="37">
          <cell r="E37" t="str">
            <v>NL</v>
          </cell>
        </row>
        <row r="38">
          <cell r="E38" t="str">
            <v>xXx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8"/>
  <sheetViews>
    <sheetView showGridLines="0" tabSelected="1" workbookViewId="0">
      <pane ySplit="8" topLeftCell="A9" activePane="bottomLeft" state="frozen"/>
      <selection pane="bottomLeft" activeCell="E13" sqref="E13"/>
    </sheetView>
  </sheetViews>
  <sheetFormatPr defaultColWidth="11" defaultRowHeight="15.75" x14ac:dyDescent="0.25"/>
  <cols>
    <col min="1" max="1" width="52.25" style="117" customWidth="1"/>
    <col min="2" max="2" width="9.25" style="124" customWidth="1"/>
    <col min="3" max="3" width="11.75" style="124" customWidth="1"/>
    <col min="4" max="4" width="12" style="125" customWidth="1"/>
    <col min="5" max="5" width="15.5" style="125" customWidth="1"/>
    <col min="6" max="16384" width="11" style="117"/>
  </cols>
  <sheetData>
    <row r="1" spans="1:5" x14ac:dyDescent="0.25">
      <c r="A1" s="116"/>
      <c r="B1" s="205" t="s">
        <v>27</v>
      </c>
      <c r="C1" s="206"/>
      <c r="D1" s="209" t="s">
        <v>28</v>
      </c>
      <c r="E1" s="210"/>
    </row>
    <row r="2" spans="1:5" x14ac:dyDescent="0.25">
      <c r="A2" s="118"/>
      <c r="B2" s="207" t="s">
        <v>29</v>
      </c>
      <c r="C2" s="208"/>
      <c r="D2" s="211" t="s">
        <v>30</v>
      </c>
      <c r="E2" s="212"/>
    </row>
    <row r="3" spans="1:5" ht="17.25" customHeight="1" x14ac:dyDescent="0.25">
      <c r="A3" s="118"/>
      <c r="B3" s="213" t="s">
        <v>32</v>
      </c>
      <c r="C3" s="214"/>
      <c r="D3" s="211" t="s">
        <v>34</v>
      </c>
      <c r="E3" s="212"/>
    </row>
    <row r="4" spans="1:5" ht="17.25" customHeight="1" x14ac:dyDescent="0.25">
      <c r="A4" s="118"/>
      <c r="B4" s="213" t="s">
        <v>33</v>
      </c>
      <c r="C4" s="214"/>
      <c r="D4" s="211" t="s">
        <v>35</v>
      </c>
      <c r="E4" s="212"/>
    </row>
    <row r="5" spans="1:5" ht="17.25" customHeight="1" x14ac:dyDescent="0.25">
      <c r="A5" s="118"/>
      <c r="B5" s="213" t="s">
        <v>36</v>
      </c>
      <c r="C5" s="214"/>
      <c r="D5" s="211" t="s">
        <v>51</v>
      </c>
      <c r="E5" s="212"/>
    </row>
    <row r="6" spans="1:5" ht="17.25" customHeight="1" x14ac:dyDescent="0.25">
      <c r="A6" s="118"/>
      <c r="B6" s="213" t="s">
        <v>38</v>
      </c>
      <c r="C6" s="214"/>
      <c r="D6" s="219">
        <v>1</v>
      </c>
      <c r="E6" s="220"/>
    </row>
    <row r="7" spans="1:5" ht="16.5" thickBot="1" x14ac:dyDescent="0.3">
      <c r="A7" s="119"/>
      <c r="B7" s="217" t="s">
        <v>37</v>
      </c>
      <c r="C7" s="218"/>
      <c r="D7" s="215">
        <v>45502</v>
      </c>
      <c r="E7" s="216"/>
    </row>
    <row r="8" spans="1:5" ht="30.75" customHeight="1" x14ac:dyDescent="0.25">
      <c r="A8" s="161" t="s">
        <v>53</v>
      </c>
      <c r="B8" s="120" t="s">
        <v>15</v>
      </c>
      <c r="C8" s="120" t="s">
        <v>0</v>
      </c>
      <c r="D8" s="121" t="s">
        <v>1</v>
      </c>
      <c r="E8" s="122" t="s">
        <v>18</v>
      </c>
    </row>
    <row r="9" spans="1:5" x14ac:dyDescent="0.25">
      <c r="A9" s="165"/>
      <c r="B9" s="166"/>
      <c r="C9" s="166"/>
      <c r="D9" s="167"/>
      <c r="E9" s="168"/>
    </row>
    <row r="10" spans="1:5" ht="47.25" x14ac:dyDescent="0.25">
      <c r="A10" s="194" t="s">
        <v>63</v>
      </c>
      <c r="B10" s="140"/>
      <c r="C10" s="140"/>
      <c r="D10" s="141"/>
      <c r="E10" s="142"/>
    </row>
    <row r="11" spans="1:5" x14ac:dyDescent="0.25">
      <c r="A11" s="195"/>
      <c r="B11" s="140"/>
      <c r="C11" s="140"/>
      <c r="D11" s="141"/>
      <c r="E11" s="142"/>
    </row>
    <row r="12" spans="1:5" x14ac:dyDescent="0.25">
      <c r="A12" s="172" t="s">
        <v>54</v>
      </c>
      <c r="B12" s="140"/>
      <c r="C12" s="140"/>
      <c r="D12" s="141"/>
      <c r="E12" s="142"/>
    </row>
    <row r="13" spans="1:5" x14ac:dyDescent="0.25">
      <c r="A13" s="162"/>
      <c r="B13" s="163"/>
      <c r="C13" s="163"/>
      <c r="D13" s="164"/>
      <c r="E13" s="142"/>
    </row>
    <row r="14" spans="1:5" ht="30" x14ac:dyDescent="0.25">
      <c r="A14" s="128" t="s">
        <v>64</v>
      </c>
      <c r="B14" s="169">
        <v>295</v>
      </c>
      <c r="C14" s="169" t="s">
        <v>44</v>
      </c>
      <c r="D14" s="141">
        <f>'Price Sheet'!E12</f>
        <v>148.625</v>
      </c>
      <c r="E14" s="142">
        <f>D14*B14</f>
        <v>43844.375</v>
      </c>
    </row>
    <row r="15" spans="1:5" x14ac:dyDescent="0.25">
      <c r="A15" s="127"/>
      <c r="B15" s="169"/>
      <c r="C15" s="169"/>
      <c r="D15" s="141"/>
      <c r="E15" s="142"/>
    </row>
    <row r="16" spans="1:5" x14ac:dyDescent="0.25">
      <c r="A16" s="127" t="s">
        <v>47</v>
      </c>
      <c r="B16" s="169">
        <v>295</v>
      </c>
      <c r="C16" s="169" t="s">
        <v>44</v>
      </c>
      <c r="D16" s="141">
        <f>'Price Sheet'!E14</f>
        <v>334.40625</v>
      </c>
      <c r="E16" s="142">
        <f>D16*B16</f>
        <v>98649.84375</v>
      </c>
    </row>
    <row r="17" spans="1:5" x14ac:dyDescent="0.25">
      <c r="A17" s="128"/>
      <c r="B17" s="169"/>
      <c r="C17" s="169"/>
      <c r="D17" s="141"/>
      <c r="E17" s="142"/>
    </row>
    <row r="18" spans="1:5" x14ac:dyDescent="0.25">
      <c r="A18" s="128" t="s">
        <v>48</v>
      </c>
      <c r="B18" s="169">
        <v>112</v>
      </c>
      <c r="C18" s="169" t="s">
        <v>44</v>
      </c>
      <c r="D18" s="141">
        <f>'Price Sheet'!E16</f>
        <v>190.23999999999998</v>
      </c>
      <c r="E18" s="142">
        <f>D18*B18</f>
        <v>21306.879999999997</v>
      </c>
    </row>
    <row r="19" spans="1:5" x14ac:dyDescent="0.25">
      <c r="A19" s="170"/>
      <c r="B19" s="171"/>
      <c r="C19" s="171"/>
      <c r="D19" s="164"/>
      <c r="E19" s="142"/>
    </row>
    <row r="20" spans="1:5" x14ac:dyDescent="0.25">
      <c r="A20" s="128" t="s">
        <v>55</v>
      </c>
      <c r="B20" s="169">
        <v>74</v>
      </c>
      <c r="C20" s="169" t="s">
        <v>44</v>
      </c>
      <c r="D20" s="141">
        <f>'Price Sheet'!E18</f>
        <v>359.67249999999996</v>
      </c>
      <c r="E20" s="142">
        <f>D20*B20</f>
        <v>26615.764999999996</v>
      </c>
    </row>
    <row r="21" spans="1:5" x14ac:dyDescent="0.25">
      <c r="A21" s="127"/>
      <c r="B21" s="169"/>
      <c r="C21" s="169"/>
      <c r="D21" s="141"/>
      <c r="E21" s="142"/>
    </row>
    <row r="22" spans="1:5" x14ac:dyDescent="0.25">
      <c r="A22" s="127" t="s">
        <v>50</v>
      </c>
      <c r="B22" s="169">
        <v>186</v>
      </c>
      <c r="C22" s="169" t="s">
        <v>44</v>
      </c>
      <c r="D22" s="141">
        <f>'Price Sheet'!E20</f>
        <v>190.23999999999998</v>
      </c>
      <c r="E22" s="142">
        <f>D22*B22</f>
        <v>35384.639999999999</v>
      </c>
    </row>
    <row r="23" spans="1:5" x14ac:dyDescent="0.25">
      <c r="A23" s="195"/>
      <c r="B23" s="140"/>
      <c r="C23" s="140"/>
      <c r="D23" s="141"/>
      <c r="E23" s="142"/>
    </row>
    <row r="24" spans="1:5" x14ac:dyDescent="0.25">
      <c r="A24" s="196" t="s">
        <v>57</v>
      </c>
      <c r="B24" s="140"/>
      <c r="C24" s="140"/>
      <c r="D24" s="141"/>
      <c r="E24" s="142"/>
    </row>
    <row r="25" spans="1:5" x14ac:dyDescent="0.25">
      <c r="A25" s="195"/>
      <c r="B25" s="140"/>
      <c r="C25" s="140"/>
      <c r="D25" s="141"/>
      <c r="E25" s="142"/>
    </row>
    <row r="26" spans="1:5" x14ac:dyDescent="0.25">
      <c r="A26" s="172" t="s">
        <v>56</v>
      </c>
      <c r="B26" s="140"/>
      <c r="C26" s="140"/>
      <c r="D26" s="141"/>
      <c r="E26" s="142"/>
    </row>
    <row r="27" spans="1:5" x14ac:dyDescent="0.25">
      <c r="A27" s="172"/>
      <c r="B27" s="140"/>
      <c r="C27" s="140"/>
      <c r="D27" s="141"/>
      <c r="E27" s="142"/>
    </row>
    <row r="28" spans="1:5" ht="30" x14ac:dyDescent="0.25">
      <c r="A28" s="128" t="s">
        <v>64</v>
      </c>
      <c r="B28" s="140">
        <v>295</v>
      </c>
      <c r="C28" s="140" t="s">
        <v>44</v>
      </c>
      <c r="D28" s="192">
        <f>'Price Sheet'!E25</f>
        <v>-64.651875000000004</v>
      </c>
      <c r="E28" s="193">
        <f>B28*D28</f>
        <v>-19072.303125000002</v>
      </c>
    </row>
    <row r="29" spans="1:5" x14ac:dyDescent="0.25">
      <c r="A29" s="127"/>
      <c r="B29" s="169"/>
      <c r="C29" s="169"/>
      <c r="D29" s="192"/>
      <c r="E29" s="193"/>
    </row>
    <row r="30" spans="1:5" x14ac:dyDescent="0.25">
      <c r="A30" s="127" t="s">
        <v>47</v>
      </c>
      <c r="B30" s="169">
        <v>295</v>
      </c>
      <c r="C30" s="169" t="s">
        <v>44</v>
      </c>
      <c r="D30" s="192">
        <f>'Price Sheet'!E27</f>
        <v>-104.03749999999999</v>
      </c>
      <c r="E30" s="193">
        <f>B30*D30</f>
        <v>-30691.0625</v>
      </c>
    </row>
    <row r="31" spans="1:5" x14ac:dyDescent="0.25">
      <c r="A31" s="127"/>
      <c r="B31" s="169"/>
      <c r="C31" s="169"/>
      <c r="D31" s="192"/>
      <c r="E31" s="193"/>
    </row>
    <row r="32" spans="1:5" x14ac:dyDescent="0.25">
      <c r="A32" s="127" t="s">
        <v>48</v>
      </c>
      <c r="B32" s="169">
        <v>186</v>
      </c>
      <c r="C32" s="169" t="s">
        <v>44</v>
      </c>
      <c r="D32" s="192">
        <f>'Price Sheet'!E29</f>
        <v>-51.721499999999992</v>
      </c>
      <c r="E32" s="193">
        <f>B32*D32</f>
        <v>-9620.1989999999987</v>
      </c>
    </row>
    <row r="33" spans="1:5" x14ac:dyDescent="0.25">
      <c r="A33" s="126"/>
      <c r="B33" s="140"/>
      <c r="C33" s="140"/>
      <c r="D33" s="192"/>
      <c r="E33" s="193"/>
    </row>
    <row r="34" spans="1:5" x14ac:dyDescent="0.25">
      <c r="A34" s="128" t="s">
        <v>60</v>
      </c>
      <c r="B34" s="140">
        <v>186</v>
      </c>
      <c r="C34" s="140" t="s">
        <v>44</v>
      </c>
      <c r="D34" s="192">
        <f>'Price Sheet'!E31</f>
        <v>-77.582250000000002</v>
      </c>
      <c r="E34" s="193">
        <f>B34*D34</f>
        <v>-14430.298500000001</v>
      </c>
    </row>
    <row r="35" spans="1:5" x14ac:dyDescent="0.25">
      <c r="A35" s="195"/>
      <c r="B35" s="140"/>
      <c r="C35" s="140"/>
      <c r="D35" s="141"/>
      <c r="E35" s="142"/>
    </row>
    <row r="36" spans="1:5" x14ac:dyDescent="0.25">
      <c r="A36" s="196" t="s">
        <v>61</v>
      </c>
      <c r="B36" s="140"/>
      <c r="C36" s="140"/>
      <c r="D36" s="141"/>
      <c r="E36" s="142"/>
    </row>
    <row r="37" spans="1:5" x14ac:dyDescent="0.25">
      <c r="A37" s="128"/>
      <c r="B37" s="140"/>
      <c r="C37" s="140"/>
      <c r="D37" s="141"/>
      <c r="E37" s="142"/>
    </row>
    <row r="38" spans="1:5" x14ac:dyDescent="0.25">
      <c r="A38" s="150" t="s">
        <v>39</v>
      </c>
      <c r="B38" s="140"/>
      <c r="C38" s="140" t="s">
        <v>52</v>
      </c>
      <c r="D38" s="141"/>
      <c r="E38" s="151"/>
    </row>
    <row r="39" spans="1:5" x14ac:dyDescent="0.25">
      <c r="A39" s="128"/>
      <c r="B39" s="140"/>
      <c r="C39" s="140"/>
      <c r="D39" s="141"/>
      <c r="E39" s="142"/>
    </row>
    <row r="40" spans="1:5" ht="45" x14ac:dyDescent="0.25">
      <c r="A40" s="128" t="s">
        <v>70</v>
      </c>
      <c r="B40" s="140">
        <v>1</v>
      </c>
      <c r="C40" s="140" t="s">
        <v>69</v>
      </c>
      <c r="D40" s="141">
        <f>'Price Sheet'!E33</f>
        <v>5535</v>
      </c>
      <c r="E40" s="142">
        <f>'Price Sheet'!F33</f>
        <v>5535</v>
      </c>
    </row>
    <row r="41" spans="1:5" ht="16.5" thickBot="1" x14ac:dyDescent="0.3">
      <c r="A41" s="129"/>
      <c r="B41" s="143"/>
      <c r="C41" s="143"/>
      <c r="D41" s="144"/>
      <c r="E41" s="145"/>
    </row>
    <row r="42" spans="1:5" ht="31.5" customHeight="1" thickBot="1" x14ac:dyDescent="0.3">
      <c r="A42" s="199"/>
      <c r="D42" s="152" t="s">
        <v>18</v>
      </c>
      <c r="E42" s="153">
        <f>SUM(E14:E41)</f>
        <v>157522.64062499997</v>
      </c>
    </row>
    <row r="43" spans="1:5" ht="16.5" thickBot="1" x14ac:dyDescent="0.3">
      <c r="A43" s="200"/>
      <c r="D43" s="197"/>
      <c r="E43" s="201"/>
    </row>
    <row r="44" spans="1:5" x14ac:dyDescent="0.25">
      <c r="A44" s="146"/>
      <c r="B44" s="132"/>
      <c r="C44" s="132"/>
      <c r="D44" s="133"/>
      <c r="E44" s="134"/>
    </row>
    <row r="45" spans="1:5" x14ac:dyDescent="0.25">
      <c r="A45" s="138" t="s">
        <v>31</v>
      </c>
      <c r="D45" s="197"/>
      <c r="E45" s="135"/>
    </row>
    <row r="46" spans="1:5" ht="39" customHeight="1" x14ac:dyDescent="0.25">
      <c r="A46" s="202" t="s">
        <v>62</v>
      </c>
      <c r="B46" s="203"/>
      <c r="C46" s="203"/>
      <c r="D46" s="203"/>
      <c r="E46" s="204"/>
    </row>
    <row r="47" spans="1:5" ht="16.5" thickBot="1" x14ac:dyDescent="0.3">
      <c r="A47" s="221"/>
      <c r="B47" s="222"/>
      <c r="C47" s="222"/>
      <c r="D47" s="222"/>
      <c r="E47" s="223"/>
    </row>
    <row r="48" spans="1:5" x14ac:dyDescent="0.25">
      <c r="A48" s="139"/>
      <c r="B48" s="198"/>
      <c r="C48" s="198"/>
      <c r="D48" s="198"/>
      <c r="E48" s="139"/>
    </row>
    <row r="49" spans="1:5" x14ac:dyDescent="0.25">
      <c r="A49" s="198"/>
      <c r="B49" s="198"/>
      <c r="C49" s="198"/>
      <c r="D49" s="198"/>
      <c r="E49" s="198"/>
    </row>
    <row r="50" spans="1:5" x14ac:dyDescent="0.25">
      <c r="A50" s="198"/>
      <c r="B50" s="198"/>
      <c r="C50" s="198"/>
      <c r="D50" s="198"/>
      <c r="E50" s="198"/>
    </row>
    <row r="51" spans="1:5" x14ac:dyDescent="0.25">
      <c r="A51" s="198"/>
      <c r="B51" s="198"/>
      <c r="C51" s="198"/>
      <c r="D51" s="198"/>
      <c r="E51" s="198"/>
    </row>
    <row r="52" spans="1:5" ht="16.5" thickBot="1" x14ac:dyDescent="0.3">
      <c r="A52" s="198"/>
      <c r="B52" s="198"/>
      <c r="C52" s="198"/>
      <c r="D52" s="198"/>
      <c r="E52" s="198"/>
    </row>
    <row r="53" spans="1:5" x14ac:dyDescent="0.25">
      <c r="A53" s="147"/>
      <c r="B53" s="139"/>
      <c r="C53" s="139"/>
      <c r="D53" s="139"/>
      <c r="E53" s="148"/>
    </row>
    <row r="54" spans="1:5" x14ac:dyDescent="0.25">
      <c r="A54" s="136" t="s">
        <v>25</v>
      </c>
      <c r="E54" s="123"/>
    </row>
    <row r="55" spans="1:5" x14ac:dyDescent="0.25">
      <c r="A55" s="202" t="s">
        <v>65</v>
      </c>
      <c r="B55" s="203"/>
      <c r="C55" s="203"/>
      <c r="D55" s="203"/>
      <c r="E55" s="204"/>
    </row>
    <row r="56" spans="1:5" x14ac:dyDescent="0.25">
      <c r="A56" s="202" t="s">
        <v>66</v>
      </c>
      <c r="B56" s="203"/>
      <c r="C56" s="203"/>
      <c r="D56" s="203"/>
      <c r="E56" s="204"/>
    </row>
    <row r="57" spans="1:5" x14ac:dyDescent="0.25">
      <c r="A57" s="202" t="s">
        <v>67</v>
      </c>
      <c r="B57" s="203"/>
      <c r="C57" s="203"/>
      <c r="D57" s="203"/>
      <c r="E57" s="204"/>
    </row>
    <row r="58" spans="1:5" ht="16.5" thickBot="1" x14ac:dyDescent="0.3">
      <c r="A58" s="149"/>
      <c r="B58" s="130"/>
      <c r="C58" s="130"/>
      <c r="D58" s="131"/>
      <c r="E58" s="137"/>
    </row>
  </sheetData>
  <mergeCells count="19">
    <mergeCell ref="A47:E47"/>
    <mergeCell ref="A56:E56"/>
    <mergeCell ref="A55:E55"/>
    <mergeCell ref="A57:E57"/>
    <mergeCell ref="B1:C1"/>
    <mergeCell ref="B2:C2"/>
    <mergeCell ref="D1:E1"/>
    <mergeCell ref="D2:E2"/>
    <mergeCell ref="D3:E3"/>
    <mergeCell ref="B3:C3"/>
    <mergeCell ref="B4:C4"/>
    <mergeCell ref="D7:E7"/>
    <mergeCell ref="D5:E5"/>
    <mergeCell ref="B5:C5"/>
    <mergeCell ref="B7:C7"/>
    <mergeCell ref="D4:E4"/>
    <mergeCell ref="B6:C6"/>
    <mergeCell ref="D6:E6"/>
    <mergeCell ref="A46:E46"/>
  </mergeCells>
  <phoneticPr fontId="10" type="noConversion"/>
  <pageMargins left="0.70866141732283472" right="0.70866141732283472" top="0.74803149606299213" bottom="0.74803149606299213" header="0.31496062992125984" footer="0.31496062992125984"/>
  <pageSetup paperSize="9" scale="81" fitToHeight="0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5151B-F7EA-4546-95DB-4042D6346C4A}">
  <sheetPr>
    <pageSetUpPr fitToPage="1"/>
  </sheetPr>
  <dimension ref="A1:V35"/>
  <sheetViews>
    <sheetView zoomScaleNormal="100" zoomScaleSheetLayoutView="90" workbookViewId="0">
      <pane xSplit="2" ySplit="6" topLeftCell="C13" activePane="bottomRight" state="frozen"/>
      <selection activeCell="A22" sqref="A22:D22"/>
      <selection pane="topRight" activeCell="A22" sqref="A22:D22"/>
      <selection pane="bottomLeft" activeCell="A22" sqref="A22:D22"/>
      <selection pane="bottomRight" activeCell="I14" sqref="I14"/>
    </sheetView>
  </sheetViews>
  <sheetFormatPr defaultColWidth="8" defaultRowHeight="24.95" customHeight="1" x14ac:dyDescent="0.25"/>
  <cols>
    <col min="1" max="1" width="11.25" style="1" customWidth="1"/>
    <col min="2" max="2" width="77" style="98" customWidth="1"/>
    <col min="3" max="3" width="11.375" style="99" customWidth="1"/>
    <col min="4" max="4" width="9.125" style="99" customWidth="1"/>
    <col min="5" max="5" width="20.25" style="1" customWidth="1"/>
    <col min="6" max="7" width="26.375" style="100" customWidth="1"/>
    <col min="8" max="8" width="12.25" style="100" bestFit="1" customWidth="1"/>
    <col min="9" max="9" width="12.25" style="101" bestFit="1" customWidth="1"/>
    <col min="10" max="10" width="15" style="102" customWidth="1"/>
    <col min="11" max="11" width="12.625" style="103" customWidth="1"/>
    <col min="12" max="13" width="13.375" style="102" customWidth="1"/>
    <col min="14" max="15" width="11.5" style="102" bestFit="1" customWidth="1"/>
    <col min="16" max="16" width="17.5" style="102" bestFit="1" customWidth="1"/>
    <col min="17" max="17" width="13.375" style="102" bestFit="1" customWidth="1"/>
    <col min="18" max="19" width="11.5" style="102" customWidth="1"/>
    <col min="20" max="20" width="17.5" style="102" bestFit="1" customWidth="1"/>
    <col min="21" max="21" width="13.375" style="102" bestFit="1" customWidth="1"/>
    <col min="22" max="22" width="13.5" style="1" customWidth="1"/>
    <col min="23" max="16384" width="8" style="1"/>
  </cols>
  <sheetData>
    <row r="1" spans="1:22" s="5" customFormat="1" ht="14.45" customHeight="1" x14ac:dyDescent="0.25">
      <c r="A1" s="224"/>
      <c r="B1" s="225"/>
      <c r="C1" s="226"/>
      <c r="D1" s="226"/>
      <c r="E1" s="226"/>
      <c r="F1" s="226"/>
      <c r="G1" s="3"/>
      <c r="H1" s="227" t="s">
        <v>6</v>
      </c>
      <c r="I1" s="228"/>
      <c r="J1" s="228"/>
      <c r="K1" s="228"/>
      <c r="L1" s="228"/>
      <c r="M1" s="228"/>
      <c r="N1" s="228"/>
      <c r="O1" s="228"/>
      <c r="P1" s="228"/>
      <c r="Q1" s="228"/>
      <c r="R1" s="228"/>
      <c r="S1" s="228"/>
      <c r="T1" s="228"/>
      <c r="U1" s="229"/>
      <c r="V1" s="4"/>
    </row>
    <row r="2" spans="1:22" s="7" customFormat="1" ht="15" x14ac:dyDescent="0.25">
      <c r="A2" s="230"/>
      <c r="B2" s="231"/>
      <c r="C2" s="232"/>
      <c r="D2" s="232"/>
      <c r="E2" s="232"/>
      <c r="F2" s="232"/>
      <c r="G2" s="3"/>
      <c r="H2" s="246" t="s">
        <v>7</v>
      </c>
      <c r="I2" s="247"/>
      <c r="J2" s="250" t="s">
        <v>8</v>
      </c>
      <c r="K2" s="251"/>
      <c r="L2" s="251"/>
      <c r="M2" s="252"/>
      <c r="N2" s="233" t="s">
        <v>9</v>
      </c>
      <c r="O2" s="233"/>
      <c r="P2" s="234" t="s">
        <v>10</v>
      </c>
      <c r="Q2" s="235"/>
      <c r="R2" s="236" t="s">
        <v>11</v>
      </c>
      <c r="S2" s="237"/>
      <c r="T2" s="238" t="s">
        <v>12</v>
      </c>
      <c r="U2" s="239"/>
      <c r="V2" s="6"/>
    </row>
    <row r="3" spans="1:22" s="7" customFormat="1" ht="15" x14ac:dyDescent="0.25">
      <c r="A3" s="230"/>
      <c r="B3" s="231"/>
      <c r="C3" s="232"/>
      <c r="D3" s="232"/>
      <c r="E3" s="232"/>
      <c r="F3" s="232"/>
      <c r="G3" s="3"/>
      <c r="H3" s="248"/>
      <c r="I3" s="249"/>
      <c r="J3" s="253"/>
      <c r="K3" s="254"/>
      <c r="L3" s="254"/>
      <c r="M3" s="255"/>
      <c r="N3" s="245">
        <v>0</v>
      </c>
      <c r="O3" s="245"/>
      <c r="P3" s="242">
        <v>0.45</v>
      </c>
      <c r="Q3" s="243"/>
      <c r="R3" s="242">
        <v>2.5000000000000001E-2</v>
      </c>
      <c r="S3" s="244"/>
      <c r="T3" s="240"/>
      <c r="U3" s="241"/>
      <c r="V3" s="8"/>
    </row>
    <row r="4" spans="1:22" s="28" customFormat="1" ht="48" customHeight="1" x14ac:dyDescent="0.25">
      <c r="A4" s="9" t="s">
        <v>13</v>
      </c>
      <c r="B4" s="10" t="s">
        <v>14</v>
      </c>
      <c r="C4" s="11" t="s">
        <v>15</v>
      </c>
      <c r="D4" s="12" t="s">
        <v>16</v>
      </c>
      <c r="E4" s="13" t="s">
        <v>17</v>
      </c>
      <c r="F4" s="14" t="s">
        <v>18</v>
      </c>
      <c r="G4" s="14" t="s">
        <v>19</v>
      </c>
      <c r="H4" s="15" t="s">
        <v>0</v>
      </c>
      <c r="I4" s="16" t="s">
        <v>18</v>
      </c>
      <c r="J4" s="17" t="s">
        <v>20</v>
      </c>
      <c r="K4" s="18" t="s">
        <v>21</v>
      </c>
      <c r="L4" s="19" t="s">
        <v>0</v>
      </c>
      <c r="M4" s="19" t="s">
        <v>18</v>
      </c>
      <c r="N4" s="20" t="s">
        <v>0</v>
      </c>
      <c r="O4" s="20" t="s">
        <v>22</v>
      </c>
      <c r="P4" s="21" t="s">
        <v>0</v>
      </c>
      <c r="Q4" s="22" t="s">
        <v>18</v>
      </c>
      <c r="R4" s="23" t="s">
        <v>0</v>
      </c>
      <c r="S4" s="24" t="s">
        <v>18</v>
      </c>
      <c r="T4" s="25" t="s">
        <v>0</v>
      </c>
      <c r="U4" s="26" t="s">
        <v>18</v>
      </c>
      <c r="V4" s="27" t="s">
        <v>23</v>
      </c>
    </row>
    <row r="5" spans="1:22" s="28" customFormat="1" ht="15" x14ac:dyDescent="0.25">
      <c r="A5" s="9"/>
      <c r="B5" s="10"/>
      <c r="C5" s="11"/>
      <c r="D5" s="12"/>
      <c r="E5" s="13"/>
      <c r="F5" s="14"/>
      <c r="G5" s="14"/>
      <c r="H5" s="15"/>
      <c r="I5" s="16"/>
      <c r="J5" s="29"/>
      <c r="K5" s="18"/>
      <c r="L5" s="19"/>
      <c r="M5" s="19"/>
      <c r="N5" s="20"/>
      <c r="O5" s="20"/>
      <c r="P5" s="21"/>
      <c r="Q5" s="22"/>
      <c r="R5" s="23"/>
      <c r="S5" s="24"/>
      <c r="T5" s="25"/>
      <c r="U5" s="26"/>
      <c r="V5" s="27"/>
    </row>
    <row r="6" spans="1:22" s="28" customFormat="1" ht="15.75" x14ac:dyDescent="0.25">
      <c r="A6" s="30"/>
      <c r="B6" s="31"/>
      <c r="C6" s="32"/>
      <c r="D6" s="33"/>
      <c r="E6" s="34">
        <f t="shared" ref="E6:E27" si="0">T6</f>
        <v>0</v>
      </c>
      <c r="F6" s="35">
        <f t="shared" ref="F6:F27" si="1">C6*E6</f>
        <v>0</v>
      </c>
      <c r="G6" s="109"/>
      <c r="H6" s="108"/>
      <c r="I6" s="36">
        <f t="shared" ref="I6:I27" si="2">C6*H6</f>
        <v>0</v>
      </c>
      <c r="J6" s="37"/>
      <c r="K6" s="38"/>
      <c r="L6" s="39"/>
      <c r="M6" s="40">
        <f t="shared" ref="M6:M27" si="3">L6*C6</f>
        <v>0</v>
      </c>
      <c r="N6" s="41">
        <f t="shared" ref="N6" si="4">(L6+H6)*$N$3</f>
        <v>0</v>
      </c>
      <c r="O6" s="41">
        <f t="shared" ref="O6" si="5">N6*C6</f>
        <v>0</v>
      </c>
      <c r="P6" s="42">
        <f>(N6+L6+H6)*$P$3</f>
        <v>0</v>
      </c>
      <c r="Q6" s="43">
        <f>P6*C6</f>
        <v>0</v>
      </c>
      <c r="R6" s="44">
        <f>(P6+N6+L6+H6)*$R$3</f>
        <v>0</v>
      </c>
      <c r="S6" s="45">
        <f>R6*C6</f>
        <v>0</v>
      </c>
      <c r="T6" s="46">
        <f>P6+N6+L6+H6+R6</f>
        <v>0</v>
      </c>
      <c r="U6" s="47">
        <f t="shared" ref="U6:U34" si="6">T6*C6</f>
        <v>0</v>
      </c>
      <c r="V6" s="48" t="b">
        <f t="shared" ref="V6:V35" si="7">U6=F6</f>
        <v>1</v>
      </c>
    </row>
    <row r="7" spans="1:22" s="28" customFormat="1" ht="15.75" x14ac:dyDescent="0.25">
      <c r="A7" s="49"/>
      <c r="B7" s="115"/>
      <c r="C7" s="50"/>
      <c r="D7" s="51"/>
      <c r="E7" s="52">
        <f t="shared" si="0"/>
        <v>0</v>
      </c>
      <c r="F7" s="53">
        <f t="shared" si="1"/>
        <v>0</v>
      </c>
      <c r="G7" s="110"/>
      <c r="H7" s="85"/>
      <c r="I7" s="54">
        <f t="shared" si="2"/>
        <v>0</v>
      </c>
      <c r="J7" s="55"/>
      <c r="K7" s="56"/>
      <c r="L7" s="57"/>
      <c r="M7" s="58">
        <f t="shared" si="3"/>
        <v>0</v>
      </c>
      <c r="N7" s="59">
        <f t="shared" ref="N7:N34" si="8">(L7+H7)*$N$3</f>
        <v>0</v>
      </c>
      <c r="O7" s="59">
        <f t="shared" ref="O7:O34" si="9">N7*C7</f>
        <v>0</v>
      </c>
      <c r="P7" s="60">
        <f t="shared" ref="P7:P34" si="10">(N7+L7+H7)*$P$3</f>
        <v>0</v>
      </c>
      <c r="Q7" s="68">
        <f t="shared" ref="Q7:Q34" si="11">P7*C7</f>
        <v>0</v>
      </c>
      <c r="R7" s="61">
        <f t="shared" ref="R7:R34" si="12">(P7+N7+L7+H7)*$R$3</f>
        <v>0</v>
      </c>
      <c r="S7" s="154">
        <f t="shared" ref="S7:S34" si="13">R7*C7</f>
        <v>0</v>
      </c>
      <c r="T7" s="155">
        <f t="shared" ref="T7:T34" si="14">P7+N7+L7+H7+R7</f>
        <v>0</v>
      </c>
      <c r="U7" s="94">
        <f t="shared" si="6"/>
        <v>0</v>
      </c>
      <c r="V7" s="48" t="b">
        <f t="shared" si="7"/>
        <v>1</v>
      </c>
    </row>
    <row r="8" spans="1:22" s="28" customFormat="1" ht="30" x14ac:dyDescent="0.25">
      <c r="A8" s="62"/>
      <c r="B8" s="158" t="s">
        <v>45</v>
      </c>
      <c r="C8" s="112"/>
      <c r="D8" s="113"/>
      <c r="E8" s="52">
        <f t="shared" ref="E8:E17" si="15">T8</f>
        <v>0</v>
      </c>
      <c r="F8" s="53">
        <f t="shared" ref="F8:F17" si="16">C8*E8</f>
        <v>0</v>
      </c>
      <c r="G8" s="110"/>
      <c r="H8" s="85"/>
      <c r="I8" s="54">
        <f t="shared" ref="I8:I17" si="17">C8*H8</f>
        <v>0</v>
      </c>
      <c r="J8" s="55"/>
      <c r="K8" s="56"/>
      <c r="L8" s="57"/>
      <c r="M8" s="58">
        <f t="shared" ref="M8:M17" si="18">L8*C8</f>
        <v>0</v>
      </c>
      <c r="N8" s="59">
        <f t="shared" ref="N8:N17" si="19">(L8+H8)*$N$3</f>
        <v>0</v>
      </c>
      <c r="O8" s="59">
        <f t="shared" ref="O8:O17" si="20">N8*C8</f>
        <v>0</v>
      </c>
      <c r="P8" s="60">
        <f t="shared" ref="P8:P17" si="21">(N8+L8+H8)*$P$3</f>
        <v>0</v>
      </c>
      <c r="Q8" s="68">
        <f t="shared" ref="Q8:Q17" si="22">P8*C8</f>
        <v>0</v>
      </c>
      <c r="R8" s="61">
        <f t="shared" ref="R8:R17" si="23">(P8+N8+L8+H8)*$R$3</f>
        <v>0</v>
      </c>
      <c r="S8" s="154">
        <f t="shared" ref="S8:S17" si="24">R8*C8</f>
        <v>0</v>
      </c>
      <c r="T8" s="155">
        <f t="shared" ref="T8:T17" si="25">P8+N8+L8+H8+R8</f>
        <v>0</v>
      </c>
      <c r="U8" s="94">
        <f t="shared" ref="U8:U17" si="26">T8*C8</f>
        <v>0</v>
      </c>
      <c r="V8" s="48" t="b">
        <f t="shared" ref="V8:V17" si="27">U8=F8</f>
        <v>1</v>
      </c>
    </row>
    <row r="9" spans="1:22" s="28" customFormat="1" ht="15.75" x14ac:dyDescent="0.25">
      <c r="A9" s="64"/>
      <c r="B9" s="115"/>
      <c r="C9" s="65"/>
      <c r="D9" s="65"/>
      <c r="E9" s="52">
        <f t="shared" si="15"/>
        <v>0</v>
      </c>
      <c r="F9" s="53">
        <f t="shared" si="16"/>
        <v>0</v>
      </c>
      <c r="G9" s="110"/>
      <c r="H9" s="85"/>
      <c r="I9" s="54">
        <f t="shared" si="17"/>
        <v>0</v>
      </c>
      <c r="J9" s="55"/>
      <c r="K9" s="56"/>
      <c r="L9" s="57"/>
      <c r="M9" s="58">
        <f t="shared" si="18"/>
        <v>0</v>
      </c>
      <c r="N9" s="59">
        <f t="shared" si="19"/>
        <v>0</v>
      </c>
      <c r="O9" s="59">
        <f t="shared" si="20"/>
        <v>0</v>
      </c>
      <c r="P9" s="60">
        <f t="shared" si="21"/>
        <v>0</v>
      </c>
      <c r="Q9" s="68">
        <f t="shared" si="22"/>
        <v>0</v>
      </c>
      <c r="R9" s="61">
        <f t="shared" si="23"/>
        <v>0</v>
      </c>
      <c r="S9" s="154">
        <f t="shared" si="24"/>
        <v>0</v>
      </c>
      <c r="T9" s="155">
        <f t="shared" si="25"/>
        <v>0</v>
      </c>
      <c r="U9" s="94">
        <f t="shared" si="26"/>
        <v>0</v>
      </c>
      <c r="V9" s="48" t="b">
        <f t="shared" si="27"/>
        <v>1</v>
      </c>
    </row>
    <row r="10" spans="1:22" s="28" customFormat="1" ht="15.75" x14ac:dyDescent="0.25">
      <c r="A10" s="64"/>
      <c r="B10" s="176" t="s">
        <v>59</v>
      </c>
      <c r="C10" s="63"/>
      <c r="D10" s="105"/>
      <c r="E10" s="52">
        <f t="shared" si="15"/>
        <v>0</v>
      </c>
      <c r="F10" s="53">
        <f t="shared" si="16"/>
        <v>0</v>
      </c>
      <c r="G10" s="110"/>
      <c r="H10" s="85"/>
      <c r="I10" s="54">
        <f t="shared" si="17"/>
        <v>0</v>
      </c>
      <c r="J10" s="55"/>
      <c r="K10" s="56"/>
      <c r="L10" s="57"/>
      <c r="M10" s="58">
        <f t="shared" si="18"/>
        <v>0</v>
      </c>
      <c r="N10" s="59">
        <f t="shared" si="19"/>
        <v>0</v>
      </c>
      <c r="O10" s="59">
        <f t="shared" si="20"/>
        <v>0</v>
      </c>
      <c r="P10" s="60">
        <f t="shared" si="21"/>
        <v>0</v>
      </c>
      <c r="Q10" s="68">
        <f t="shared" si="22"/>
        <v>0</v>
      </c>
      <c r="R10" s="61">
        <f t="shared" si="23"/>
        <v>0</v>
      </c>
      <c r="S10" s="154">
        <f t="shared" si="24"/>
        <v>0</v>
      </c>
      <c r="T10" s="155">
        <f t="shared" si="25"/>
        <v>0</v>
      </c>
      <c r="U10" s="94">
        <f t="shared" si="26"/>
        <v>0</v>
      </c>
      <c r="V10" s="48" t="b">
        <f t="shared" si="27"/>
        <v>1</v>
      </c>
    </row>
    <row r="11" spans="1:22" s="28" customFormat="1" ht="15" customHeight="1" x14ac:dyDescent="0.25">
      <c r="A11" s="95"/>
      <c r="B11" s="159"/>
      <c r="C11" s="50"/>
      <c r="D11" s="51"/>
      <c r="E11" s="87">
        <f t="shared" si="15"/>
        <v>0</v>
      </c>
      <c r="F11" s="88">
        <f t="shared" si="16"/>
        <v>0</v>
      </c>
      <c r="G11" s="111"/>
      <c r="H11" s="89"/>
      <c r="I11" s="90">
        <f t="shared" si="17"/>
        <v>0</v>
      </c>
      <c r="J11" s="91"/>
      <c r="K11" s="92"/>
      <c r="L11" s="93"/>
      <c r="M11" s="58">
        <f t="shared" si="18"/>
        <v>0</v>
      </c>
      <c r="N11" s="59">
        <f t="shared" si="19"/>
        <v>0</v>
      </c>
      <c r="O11" s="59">
        <f t="shared" si="20"/>
        <v>0</v>
      </c>
      <c r="P11" s="60">
        <f t="shared" si="21"/>
        <v>0</v>
      </c>
      <c r="Q11" s="68">
        <f t="shared" si="22"/>
        <v>0</v>
      </c>
      <c r="R11" s="61">
        <f t="shared" si="23"/>
        <v>0</v>
      </c>
      <c r="S11" s="154">
        <f t="shared" si="24"/>
        <v>0</v>
      </c>
      <c r="T11" s="155">
        <f t="shared" si="25"/>
        <v>0</v>
      </c>
      <c r="U11" s="94">
        <f t="shared" si="26"/>
        <v>0</v>
      </c>
      <c r="V11" s="48" t="b">
        <f t="shared" si="27"/>
        <v>1</v>
      </c>
    </row>
    <row r="12" spans="1:22" s="28" customFormat="1" ht="15" customHeight="1" x14ac:dyDescent="0.25">
      <c r="A12" s="95"/>
      <c r="B12" s="160" t="s">
        <v>46</v>
      </c>
      <c r="C12" s="50">
        <v>295</v>
      </c>
      <c r="D12" s="51" t="s">
        <v>44</v>
      </c>
      <c r="E12" s="87">
        <f t="shared" si="15"/>
        <v>148.625</v>
      </c>
      <c r="F12" s="88">
        <f t="shared" si="16"/>
        <v>43844.375</v>
      </c>
      <c r="G12" s="111"/>
      <c r="H12" s="52">
        <v>100</v>
      </c>
      <c r="I12" s="90">
        <f t="shared" si="17"/>
        <v>29500</v>
      </c>
      <c r="J12" s="91"/>
      <c r="K12" s="92"/>
      <c r="L12" s="93"/>
      <c r="M12" s="58">
        <f t="shared" si="18"/>
        <v>0</v>
      </c>
      <c r="N12" s="59">
        <f t="shared" si="19"/>
        <v>0</v>
      </c>
      <c r="O12" s="59">
        <f t="shared" si="20"/>
        <v>0</v>
      </c>
      <c r="P12" s="60">
        <f t="shared" si="21"/>
        <v>45</v>
      </c>
      <c r="Q12" s="68">
        <f t="shared" si="22"/>
        <v>13275</v>
      </c>
      <c r="R12" s="61">
        <f t="shared" si="23"/>
        <v>3.625</v>
      </c>
      <c r="S12" s="154">
        <f t="shared" si="24"/>
        <v>1069.375</v>
      </c>
      <c r="T12" s="155">
        <f t="shared" si="25"/>
        <v>148.625</v>
      </c>
      <c r="U12" s="94">
        <f t="shared" si="26"/>
        <v>43844.375</v>
      </c>
      <c r="V12" s="48" t="b">
        <f t="shared" si="27"/>
        <v>1</v>
      </c>
    </row>
    <row r="13" spans="1:22" s="28" customFormat="1" ht="15.75" x14ac:dyDescent="0.25">
      <c r="A13" s="64"/>
      <c r="B13" s="160"/>
      <c r="C13" s="114"/>
      <c r="D13" s="114"/>
      <c r="E13" s="52">
        <f t="shared" si="15"/>
        <v>0</v>
      </c>
      <c r="F13" s="53">
        <f t="shared" si="16"/>
        <v>0</v>
      </c>
      <c r="G13" s="110"/>
      <c r="H13" s="52"/>
      <c r="I13" s="54">
        <f t="shared" si="17"/>
        <v>0</v>
      </c>
      <c r="J13" s="55"/>
      <c r="K13" s="56"/>
      <c r="L13" s="57"/>
      <c r="M13" s="58">
        <f t="shared" si="18"/>
        <v>0</v>
      </c>
      <c r="N13" s="59">
        <f t="shared" si="19"/>
        <v>0</v>
      </c>
      <c r="O13" s="59">
        <f t="shared" si="20"/>
        <v>0</v>
      </c>
      <c r="P13" s="60">
        <f t="shared" si="21"/>
        <v>0</v>
      </c>
      <c r="Q13" s="68">
        <f t="shared" si="22"/>
        <v>0</v>
      </c>
      <c r="R13" s="61">
        <f t="shared" si="23"/>
        <v>0</v>
      </c>
      <c r="S13" s="154">
        <f t="shared" si="24"/>
        <v>0</v>
      </c>
      <c r="T13" s="155">
        <f t="shared" si="25"/>
        <v>0</v>
      </c>
      <c r="U13" s="94">
        <f t="shared" si="26"/>
        <v>0</v>
      </c>
      <c r="V13" s="48" t="b">
        <f t="shared" si="27"/>
        <v>1</v>
      </c>
    </row>
    <row r="14" spans="1:22" s="28" customFormat="1" ht="15.75" x14ac:dyDescent="0.25">
      <c r="A14" s="64"/>
      <c r="B14" s="160" t="s">
        <v>47</v>
      </c>
      <c r="C14" s="50">
        <v>295</v>
      </c>
      <c r="D14" s="51" t="s">
        <v>44</v>
      </c>
      <c r="E14" s="52">
        <f t="shared" si="15"/>
        <v>334.40625</v>
      </c>
      <c r="F14" s="53">
        <f t="shared" si="16"/>
        <v>98649.84375</v>
      </c>
      <c r="G14" s="110"/>
      <c r="H14" s="52">
        <v>225</v>
      </c>
      <c r="I14" s="54">
        <f t="shared" si="17"/>
        <v>66375</v>
      </c>
      <c r="J14" s="55"/>
      <c r="K14" s="56"/>
      <c r="L14" s="57"/>
      <c r="M14" s="58">
        <f t="shared" si="18"/>
        <v>0</v>
      </c>
      <c r="N14" s="59">
        <f t="shared" si="19"/>
        <v>0</v>
      </c>
      <c r="O14" s="59">
        <f t="shared" si="20"/>
        <v>0</v>
      </c>
      <c r="P14" s="60">
        <f t="shared" si="21"/>
        <v>101.25</v>
      </c>
      <c r="Q14" s="68">
        <f t="shared" si="22"/>
        <v>29868.75</v>
      </c>
      <c r="R14" s="61">
        <f t="shared" si="23"/>
        <v>8.15625</v>
      </c>
      <c r="S14" s="154">
        <f t="shared" si="24"/>
        <v>2406.09375</v>
      </c>
      <c r="T14" s="155">
        <f t="shared" si="25"/>
        <v>334.40625</v>
      </c>
      <c r="U14" s="94">
        <f t="shared" si="26"/>
        <v>98649.84375</v>
      </c>
      <c r="V14" s="48" t="b">
        <f t="shared" si="27"/>
        <v>1</v>
      </c>
    </row>
    <row r="15" spans="1:22" s="28" customFormat="1" ht="15.75" x14ac:dyDescent="0.25">
      <c r="A15" s="62"/>
      <c r="B15" s="86"/>
      <c r="C15" s="112"/>
      <c r="D15" s="113"/>
      <c r="E15" s="52">
        <f t="shared" si="15"/>
        <v>0</v>
      </c>
      <c r="F15" s="53">
        <f t="shared" si="16"/>
        <v>0</v>
      </c>
      <c r="G15" s="110"/>
      <c r="H15" s="87"/>
      <c r="I15" s="54">
        <f t="shared" si="17"/>
        <v>0</v>
      </c>
      <c r="J15" s="55"/>
      <c r="K15" s="56"/>
      <c r="L15" s="57"/>
      <c r="M15" s="58">
        <f t="shared" si="18"/>
        <v>0</v>
      </c>
      <c r="N15" s="59">
        <f t="shared" si="19"/>
        <v>0</v>
      </c>
      <c r="O15" s="59">
        <f t="shared" si="20"/>
        <v>0</v>
      </c>
      <c r="P15" s="60">
        <f t="shared" si="21"/>
        <v>0</v>
      </c>
      <c r="Q15" s="68">
        <f t="shared" si="22"/>
        <v>0</v>
      </c>
      <c r="R15" s="61">
        <f t="shared" si="23"/>
        <v>0</v>
      </c>
      <c r="S15" s="154">
        <f t="shared" si="24"/>
        <v>0</v>
      </c>
      <c r="T15" s="155">
        <f t="shared" si="25"/>
        <v>0</v>
      </c>
      <c r="U15" s="94">
        <f t="shared" si="26"/>
        <v>0</v>
      </c>
      <c r="V15" s="48" t="b">
        <f t="shared" si="27"/>
        <v>1</v>
      </c>
    </row>
    <row r="16" spans="1:22" s="28" customFormat="1" ht="15" customHeight="1" x14ac:dyDescent="0.25">
      <c r="A16" s="95"/>
      <c r="B16" s="160" t="s">
        <v>48</v>
      </c>
      <c r="C16" s="62">
        <v>112</v>
      </c>
      <c r="D16" s="62" t="s">
        <v>44</v>
      </c>
      <c r="E16" s="87">
        <f t="shared" si="15"/>
        <v>190.23999999999998</v>
      </c>
      <c r="F16" s="88">
        <f t="shared" si="16"/>
        <v>21306.879999999997</v>
      </c>
      <c r="G16" s="111"/>
      <c r="H16" s="52">
        <v>128</v>
      </c>
      <c r="I16" s="90">
        <f t="shared" si="17"/>
        <v>14336</v>
      </c>
      <c r="J16" s="91"/>
      <c r="K16" s="92"/>
      <c r="L16" s="93"/>
      <c r="M16" s="58">
        <f t="shared" si="18"/>
        <v>0</v>
      </c>
      <c r="N16" s="59">
        <f t="shared" si="19"/>
        <v>0</v>
      </c>
      <c r="O16" s="59">
        <f t="shared" si="20"/>
        <v>0</v>
      </c>
      <c r="P16" s="60">
        <f t="shared" si="21"/>
        <v>57.6</v>
      </c>
      <c r="Q16" s="68">
        <f t="shared" si="22"/>
        <v>6451.2</v>
      </c>
      <c r="R16" s="61">
        <f t="shared" si="23"/>
        <v>4.6399999999999997</v>
      </c>
      <c r="S16" s="154">
        <f t="shared" si="24"/>
        <v>519.67999999999995</v>
      </c>
      <c r="T16" s="155">
        <f t="shared" si="25"/>
        <v>190.23999999999998</v>
      </c>
      <c r="U16" s="94">
        <f t="shared" si="26"/>
        <v>21306.879999999997</v>
      </c>
      <c r="V16" s="48" t="b">
        <f t="shared" si="27"/>
        <v>1</v>
      </c>
    </row>
    <row r="17" spans="1:22" s="28" customFormat="1" ht="15" customHeight="1" x14ac:dyDescent="0.25">
      <c r="A17" s="95"/>
      <c r="B17" s="160"/>
      <c r="C17" s="65"/>
      <c r="D17" s="65"/>
      <c r="E17" s="87">
        <f t="shared" si="15"/>
        <v>0</v>
      </c>
      <c r="F17" s="88">
        <f t="shared" si="16"/>
        <v>0</v>
      </c>
      <c r="G17" s="111"/>
      <c r="H17" s="52"/>
      <c r="I17" s="90">
        <f t="shared" si="17"/>
        <v>0</v>
      </c>
      <c r="J17" s="91"/>
      <c r="K17" s="92"/>
      <c r="L17" s="93"/>
      <c r="M17" s="58">
        <f t="shared" si="18"/>
        <v>0</v>
      </c>
      <c r="N17" s="59">
        <f t="shared" si="19"/>
        <v>0</v>
      </c>
      <c r="O17" s="59">
        <f t="shared" si="20"/>
        <v>0</v>
      </c>
      <c r="P17" s="60">
        <f t="shared" si="21"/>
        <v>0</v>
      </c>
      <c r="Q17" s="68">
        <f t="shared" si="22"/>
        <v>0</v>
      </c>
      <c r="R17" s="61">
        <f t="shared" si="23"/>
        <v>0</v>
      </c>
      <c r="S17" s="154">
        <f t="shared" si="24"/>
        <v>0</v>
      </c>
      <c r="T17" s="155">
        <f t="shared" si="25"/>
        <v>0</v>
      </c>
      <c r="U17" s="94">
        <f t="shared" si="26"/>
        <v>0</v>
      </c>
      <c r="V17" s="48" t="b">
        <f t="shared" si="27"/>
        <v>1</v>
      </c>
    </row>
    <row r="18" spans="1:22" s="28" customFormat="1" ht="15.75" x14ac:dyDescent="0.25">
      <c r="A18" s="62"/>
      <c r="B18" s="160" t="s">
        <v>49</v>
      </c>
      <c r="C18" s="62">
        <v>74</v>
      </c>
      <c r="D18" s="62" t="s">
        <v>44</v>
      </c>
      <c r="E18" s="52">
        <f t="shared" si="0"/>
        <v>359.67249999999996</v>
      </c>
      <c r="F18" s="53">
        <f t="shared" si="1"/>
        <v>26615.764999999996</v>
      </c>
      <c r="G18" s="110"/>
      <c r="H18" s="52">
        <v>242</v>
      </c>
      <c r="I18" s="54">
        <f t="shared" si="2"/>
        <v>17908</v>
      </c>
      <c r="J18" s="55"/>
      <c r="K18" s="56"/>
      <c r="L18" s="57"/>
      <c r="M18" s="58">
        <f t="shared" si="3"/>
        <v>0</v>
      </c>
      <c r="N18" s="59">
        <f t="shared" si="8"/>
        <v>0</v>
      </c>
      <c r="O18" s="59">
        <f t="shared" si="9"/>
        <v>0</v>
      </c>
      <c r="P18" s="60">
        <f t="shared" si="10"/>
        <v>108.9</v>
      </c>
      <c r="Q18" s="68">
        <f t="shared" si="11"/>
        <v>8058.6</v>
      </c>
      <c r="R18" s="61">
        <f t="shared" si="12"/>
        <v>8.7724999999999991</v>
      </c>
      <c r="S18" s="154">
        <f t="shared" si="13"/>
        <v>649.16499999999996</v>
      </c>
      <c r="T18" s="155">
        <f t="shared" si="14"/>
        <v>359.67249999999996</v>
      </c>
      <c r="U18" s="94">
        <f t="shared" si="6"/>
        <v>26615.764999999996</v>
      </c>
      <c r="V18" s="48" t="b">
        <f t="shared" si="7"/>
        <v>1</v>
      </c>
    </row>
    <row r="19" spans="1:22" s="28" customFormat="1" ht="15" customHeight="1" x14ac:dyDescent="0.25">
      <c r="A19" s="95"/>
      <c r="B19" s="86"/>
      <c r="C19" s="112"/>
      <c r="D19" s="113"/>
      <c r="E19" s="87">
        <f t="shared" si="0"/>
        <v>0</v>
      </c>
      <c r="F19" s="88">
        <f t="shared" si="1"/>
        <v>0</v>
      </c>
      <c r="G19" s="111"/>
      <c r="H19" s="87"/>
      <c r="I19" s="90">
        <f t="shared" si="2"/>
        <v>0</v>
      </c>
      <c r="J19" s="91"/>
      <c r="K19" s="92"/>
      <c r="L19" s="93"/>
      <c r="M19" s="58">
        <f t="shared" si="3"/>
        <v>0</v>
      </c>
      <c r="N19" s="59">
        <f t="shared" si="8"/>
        <v>0</v>
      </c>
      <c r="O19" s="59">
        <f t="shared" si="9"/>
        <v>0</v>
      </c>
      <c r="P19" s="60">
        <f t="shared" si="10"/>
        <v>0</v>
      </c>
      <c r="Q19" s="68">
        <f t="shared" si="11"/>
        <v>0</v>
      </c>
      <c r="R19" s="61">
        <f t="shared" si="12"/>
        <v>0</v>
      </c>
      <c r="S19" s="154">
        <f t="shared" si="13"/>
        <v>0</v>
      </c>
      <c r="T19" s="155">
        <f t="shared" si="14"/>
        <v>0</v>
      </c>
      <c r="U19" s="94">
        <f t="shared" si="6"/>
        <v>0</v>
      </c>
      <c r="V19" s="48" t="b">
        <f t="shared" si="7"/>
        <v>1</v>
      </c>
    </row>
    <row r="20" spans="1:22" s="28" customFormat="1" ht="15" customHeight="1" x14ac:dyDescent="0.25">
      <c r="A20" s="95"/>
      <c r="B20" s="86" t="s">
        <v>50</v>
      </c>
      <c r="C20" s="112">
        <v>186</v>
      </c>
      <c r="D20" s="113" t="s">
        <v>44</v>
      </c>
      <c r="E20" s="87">
        <f t="shared" si="0"/>
        <v>190.23999999999998</v>
      </c>
      <c r="F20" s="88">
        <f t="shared" si="1"/>
        <v>35384.639999999999</v>
      </c>
      <c r="G20" s="111"/>
      <c r="H20" s="87">
        <v>128</v>
      </c>
      <c r="I20" s="90">
        <f t="shared" si="2"/>
        <v>23808</v>
      </c>
      <c r="J20" s="91"/>
      <c r="K20" s="92"/>
      <c r="L20" s="93"/>
      <c r="M20" s="58">
        <f t="shared" si="3"/>
        <v>0</v>
      </c>
      <c r="N20" s="59">
        <f t="shared" si="8"/>
        <v>0</v>
      </c>
      <c r="O20" s="59">
        <f t="shared" si="9"/>
        <v>0</v>
      </c>
      <c r="P20" s="60">
        <f t="shared" si="10"/>
        <v>57.6</v>
      </c>
      <c r="Q20" s="68">
        <f t="shared" si="11"/>
        <v>10713.6</v>
      </c>
      <c r="R20" s="61">
        <f t="shared" si="12"/>
        <v>4.6399999999999997</v>
      </c>
      <c r="S20" s="154">
        <f t="shared" si="13"/>
        <v>863.04</v>
      </c>
      <c r="T20" s="155">
        <f t="shared" si="14"/>
        <v>190.23999999999998</v>
      </c>
      <c r="U20" s="94">
        <f t="shared" si="6"/>
        <v>35384.639999999999</v>
      </c>
      <c r="V20" s="48" t="b">
        <f t="shared" si="7"/>
        <v>1</v>
      </c>
    </row>
    <row r="21" spans="1:22" s="28" customFormat="1" ht="15.75" x14ac:dyDescent="0.25">
      <c r="A21" s="64"/>
      <c r="B21" s="115"/>
      <c r="C21" s="63"/>
      <c r="D21" s="105"/>
      <c r="E21" s="52">
        <f t="shared" ref="E21:E22" si="28">T21</f>
        <v>0</v>
      </c>
      <c r="F21" s="53">
        <f t="shared" ref="F21:F22" si="29">C21*E21</f>
        <v>0</v>
      </c>
      <c r="G21" s="110"/>
      <c r="H21" s="85"/>
      <c r="I21" s="54">
        <f t="shared" ref="I21:I22" si="30">C21*H21</f>
        <v>0</v>
      </c>
      <c r="J21" s="55"/>
      <c r="K21" s="56"/>
      <c r="L21" s="57"/>
      <c r="M21" s="58">
        <f t="shared" ref="M21:M22" si="31">L21*C21</f>
        <v>0</v>
      </c>
      <c r="N21" s="59">
        <f t="shared" ref="N21:N22" si="32">(L21+H21)*$N$3</f>
        <v>0</v>
      </c>
      <c r="O21" s="59">
        <f t="shared" ref="O21:O22" si="33">N21*C21</f>
        <v>0</v>
      </c>
      <c r="P21" s="60">
        <f t="shared" ref="P21:P22" si="34">(N21+L21+H21)*$P$3</f>
        <v>0</v>
      </c>
      <c r="Q21" s="68">
        <f t="shared" ref="Q21:Q22" si="35">P21*C21</f>
        <v>0</v>
      </c>
      <c r="R21" s="61">
        <f t="shared" ref="R21:R22" si="36">(P21+N21+L21+H21)*$R$3</f>
        <v>0</v>
      </c>
      <c r="S21" s="154">
        <f t="shared" ref="S21:S22" si="37">R21*C21</f>
        <v>0</v>
      </c>
      <c r="T21" s="155">
        <f t="shared" ref="T21:T22" si="38">P21+N21+L21+H21+R21</f>
        <v>0</v>
      </c>
      <c r="U21" s="94">
        <f t="shared" ref="U21:U22" si="39">T21*C21</f>
        <v>0</v>
      </c>
      <c r="V21" s="48" t="b">
        <f t="shared" ref="V21:V22" si="40">U21=F21</f>
        <v>1</v>
      </c>
    </row>
    <row r="22" spans="1:22" s="28" customFormat="1" ht="15.75" x14ac:dyDescent="0.25">
      <c r="A22" s="64"/>
      <c r="B22" s="115"/>
      <c r="C22" s="65"/>
      <c r="D22" s="65"/>
      <c r="E22" s="52">
        <f t="shared" si="28"/>
        <v>0</v>
      </c>
      <c r="F22" s="53">
        <f t="shared" si="29"/>
        <v>0</v>
      </c>
      <c r="G22" s="110"/>
      <c r="H22" s="85"/>
      <c r="I22" s="54">
        <f t="shared" si="30"/>
        <v>0</v>
      </c>
      <c r="J22" s="55"/>
      <c r="K22" s="56"/>
      <c r="L22" s="57"/>
      <c r="M22" s="58">
        <f t="shared" si="31"/>
        <v>0</v>
      </c>
      <c r="N22" s="59">
        <f t="shared" si="32"/>
        <v>0</v>
      </c>
      <c r="O22" s="59">
        <f t="shared" si="33"/>
        <v>0</v>
      </c>
      <c r="P22" s="60">
        <f t="shared" si="34"/>
        <v>0</v>
      </c>
      <c r="Q22" s="68">
        <f t="shared" si="35"/>
        <v>0</v>
      </c>
      <c r="R22" s="61">
        <f t="shared" si="36"/>
        <v>0</v>
      </c>
      <c r="S22" s="154">
        <f t="shared" si="37"/>
        <v>0</v>
      </c>
      <c r="T22" s="155">
        <f t="shared" si="38"/>
        <v>0</v>
      </c>
      <c r="U22" s="94">
        <f t="shared" si="39"/>
        <v>0</v>
      </c>
      <c r="V22" s="48" t="b">
        <f t="shared" si="40"/>
        <v>1</v>
      </c>
    </row>
    <row r="23" spans="1:22" s="28" customFormat="1" ht="15.75" x14ac:dyDescent="0.25">
      <c r="A23" s="64"/>
      <c r="B23" s="176" t="s">
        <v>58</v>
      </c>
      <c r="C23" s="63"/>
      <c r="D23" s="105"/>
      <c r="E23" s="52">
        <f t="shared" si="0"/>
        <v>0</v>
      </c>
      <c r="F23" s="53">
        <f t="shared" si="1"/>
        <v>0</v>
      </c>
      <c r="G23" s="110"/>
      <c r="H23" s="85"/>
      <c r="I23" s="54">
        <f t="shared" si="2"/>
        <v>0</v>
      </c>
      <c r="J23" s="55"/>
      <c r="K23" s="56"/>
      <c r="L23" s="57"/>
      <c r="M23" s="58">
        <f t="shared" si="3"/>
        <v>0</v>
      </c>
      <c r="N23" s="59">
        <f t="shared" si="8"/>
        <v>0</v>
      </c>
      <c r="O23" s="59">
        <f t="shared" si="9"/>
        <v>0</v>
      </c>
      <c r="P23" s="60">
        <f t="shared" si="10"/>
        <v>0</v>
      </c>
      <c r="Q23" s="68">
        <f t="shared" si="11"/>
        <v>0</v>
      </c>
      <c r="R23" s="61">
        <f t="shared" si="12"/>
        <v>0</v>
      </c>
      <c r="S23" s="154">
        <f t="shared" si="13"/>
        <v>0</v>
      </c>
      <c r="T23" s="155">
        <f t="shared" si="14"/>
        <v>0</v>
      </c>
      <c r="U23" s="94">
        <f t="shared" si="6"/>
        <v>0</v>
      </c>
      <c r="V23" s="48" t="b">
        <f t="shared" si="7"/>
        <v>1</v>
      </c>
    </row>
    <row r="24" spans="1:22" s="28" customFormat="1" ht="15.75" x14ac:dyDescent="0.25">
      <c r="A24" s="64"/>
      <c r="B24" s="115"/>
      <c r="C24" s="65"/>
      <c r="D24" s="65"/>
      <c r="E24" s="52">
        <f t="shared" si="0"/>
        <v>0</v>
      </c>
      <c r="F24" s="53">
        <f t="shared" si="1"/>
        <v>0</v>
      </c>
      <c r="G24" s="110"/>
      <c r="H24" s="85"/>
      <c r="I24" s="54">
        <f t="shared" si="2"/>
        <v>0</v>
      </c>
      <c r="J24" s="55"/>
      <c r="K24" s="56"/>
      <c r="L24" s="57"/>
      <c r="M24" s="58">
        <f t="shared" si="3"/>
        <v>0</v>
      </c>
      <c r="N24" s="59">
        <f t="shared" si="8"/>
        <v>0</v>
      </c>
      <c r="O24" s="59">
        <f t="shared" si="9"/>
        <v>0</v>
      </c>
      <c r="P24" s="60">
        <f t="shared" si="10"/>
        <v>0</v>
      </c>
      <c r="Q24" s="68">
        <f t="shared" si="11"/>
        <v>0</v>
      </c>
      <c r="R24" s="61">
        <f t="shared" si="12"/>
        <v>0</v>
      </c>
      <c r="S24" s="154">
        <f t="shared" si="13"/>
        <v>0</v>
      </c>
      <c r="T24" s="155">
        <f t="shared" si="14"/>
        <v>0</v>
      </c>
      <c r="U24" s="94">
        <f t="shared" si="6"/>
        <v>0</v>
      </c>
      <c r="V24" s="48" t="b">
        <f t="shared" si="7"/>
        <v>1</v>
      </c>
    </row>
    <row r="25" spans="1:22" s="28" customFormat="1" ht="15.75" x14ac:dyDescent="0.25">
      <c r="A25" s="173"/>
      <c r="B25" s="177" t="s">
        <v>46</v>
      </c>
      <c r="C25" s="178">
        <v>295</v>
      </c>
      <c r="D25" s="179" t="s">
        <v>44</v>
      </c>
      <c r="E25" s="180">
        <f t="shared" si="0"/>
        <v>-64.651875000000004</v>
      </c>
      <c r="F25" s="181">
        <f t="shared" si="1"/>
        <v>-19072.303125000002</v>
      </c>
      <c r="G25" s="110"/>
      <c r="H25" s="174">
        <v>-43.5</v>
      </c>
      <c r="I25" s="54">
        <f t="shared" si="2"/>
        <v>-12832.5</v>
      </c>
      <c r="J25" s="55"/>
      <c r="K25" s="56"/>
      <c r="L25" s="57"/>
      <c r="M25" s="58">
        <f t="shared" si="3"/>
        <v>0</v>
      </c>
      <c r="N25" s="59">
        <f t="shared" si="8"/>
        <v>0</v>
      </c>
      <c r="O25" s="59">
        <f t="shared" si="9"/>
        <v>0</v>
      </c>
      <c r="P25" s="60">
        <f t="shared" si="10"/>
        <v>-19.574999999999999</v>
      </c>
      <c r="Q25" s="68">
        <f t="shared" si="11"/>
        <v>-5774.625</v>
      </c>
      <c r="R25" s="61">
        <f t="shared" si="12"/>
        <v>-1.5768750000000002</v>
      </c>
      <c r="S25" s="154">
        <f t="shared" si="13"/>
        <v>-465.17812500000008</v>
      </c>
      <c r="T25" s="155">
        <f t="shared" si="14"/>
        <v>-64.651875000000004</v>
      </c>
      <c r="U25" s="94">
        <f t="shared" si="6"/>
        <v>-19072.303125000002</v>
      </c>
      <c r="V25" s="48" t="b">
        <f t="shared" si="7"/>
        <v>1</v>
      </c>
    </row>
    <row r="26" spans="1:22" s="28" customFormat="1" ht="15" customHeight="1" x14ac:dyDescent="0.25">
      <c r="A26" s="95"/>
      <c r="B26" s="182"/>
      <c r="C26" s="183"/>
      <c r="D26" s="184"/>
      <c r="E26" s="185">
        <f t="shared" si="0"/>
        <v>0</v>
      </c>
      <c r="F26" s="186">
        <f t="shared" si="1"/>
        <v>0</v>
      </c>
      <c r="G26" s="111"/>
      <c r="H26" s="175"/>
      <c r="I26" s="90">
        <f t="shared" si="2"/>
        <v>0</v>
      </c>
      <c r="J26" s="91"/>
      <c r="K26" s="92"/>
      <c r="L26" s="93"/>
      <c r="M26" s="58">
        <f t="shared" si="3"/>
        <v>0</v>
      </c>
      <c r="N26" s="59">
        <f t="shared" si="8"/>
        <v>0</v>
      </c>
      <c r="O26" s="59">
        <f t="shared" si="9"/>
        <v>0</v>
      </c>
      <c r="P26" s="60">
        <f t="shared" si="10"/>
        <v>0</v>
      </c>
      <c r="Q26" s="68">
        <f t="shared" si="11"/>
        <v>0</v>
      </c>
      <c r="R26" s="61">
        <f t="shared" si="12"/>
        <v>0</v>
      </c>
      <c r="S26" s="154">
        <f t="shared" si="13"/>
        <v>0</v>
      </c>
      <c r="T26" s="155">
        <f t="shared" si="14"/>
        <v>0</v>
      </c>
      <c r="U26" s="94">
        <f t="shared" si="6"/>
        <v>0</v>
      </c>
      <c r="V26" s="48" t="b">
        <f t="shared" si="7"/>
        <v>1</v>
      </c>
    </row>
    <row r="27" spans="1:22" s="28" customFormat="1" ht="15" customHeight="1" x14ac:dyDescent="0.25">
      <c r="A27" s="95"/>
      <c r="B27" s="177" t="s">
        <v>47</v>
      </c>
      <c r="C27" s="183">
        <v>295</v>
      </c>
      <c r="D27" s="184" t="s">
        <v>44</v>
      </c>
      <c r="E27" s="185">
        <f t="shared" si="0"/>
        <v>-104.03749999999999</v>
      </c>
      <c r="F27" s="186">
        <f t="shared" si="1"/>
        <v>-30691.0625</v>
      </c>
      <c r="G27" s="111"/>
      <c r="H27" s="52">
        <v>-70</v>
      </c>
      <c r="I27" s="90">
        <f t="shared" si="2"/>
        <v>-20650</v>
      </c>
      <c r="J27" s="91"/>
      <c r="K27" s="92"/>
      <c r="L27" s="93"/>
      <c r="M27" s="58">
        <f t="shared" si="3"/>
        <v>0</v>
      </c>
      <c r="N27" s="59">
        <f t="shared" si="8"/>
        <v>0</v>
      </c>
      <c r="O27" s="59">
        <f t="shared" si="9"/>
        <v>0</v>
      </c>
      <c r="P27" s="60">
        <f t="shared" si="10"/>
        <v>-31.5</v>
      </c>
      <c r="Q27" s="68">
        <f t="shared" si="11"/>
        <v>-9292.5</v>
      </c>
      <c r="R27" s="61">
        <f t="shared" si="12"/>
        <v>-2.5375000000000001</v>
      </c>
      <c r="S27" s="154">
        <f t="shared" si="13"/>
        <v>-748.5625</v>
      </c>
      <c r="T27" s="155">
        <f t="shared" si="14"/>
        <v>-104.03749999999999</v>
      </c>
      <c r="U27" s="94">
        <f t="shared" si="6"/>
        <v>-30691.0625</v>
      </c>
      <c r="V27" s="48" t="b">
        <f t="shared" si="7"/>
        <v>1</v>
      </c>
    </row>
    <row r="28" spans="1:22" s="28" customFormat="1" ht="15.75" x14ac:dyDescent="0.25">
      <c r="A28" s="64"/>
      <c r="B28" s="177"/>
      <c r="C28" s="187"/>
      <c r="D28" s="187"/>
      <c r="E28" s="180">
        <f t="shared" ref="E28:E33" si="41">T28</f>
        <v>0</v>
      </c>
      <c r="F28" s="181">
        <f t="shared" ref="F28:F33" si="42">C28*E28</f>
        <v>0</v>
      </c>
      <c r="G28" s="110"/>
      <c r="H28" s="174"/>
      <c r="I28" s="54">
        <f t="shared" ref="I28:I33" si="43">C28*H28</f>
        <v>0</v>
      </c>
      <c r="J28" s="55"/>
      <c r="K28" s="56"/>
      <c r="L28" s="57"/>
      <c r="M28" s="58">
        <f t="shared" ref="M28:M33" si="44">L28*C28</f>
        <v>0</v>
      </c>
      <c r="N28" s="59">
        <f t="shared" ref="N28:N33" si="45">(L28+H28)*$N$3</f>
        <v>0</v>
      </c>
      <c r="O28" s="59">
        <f t="shared" ref="O28:O33" si="46">N28*C28</f>
        <v>0</v>
      </c>
      <c r="P28" s="60">
        <f t="shared" ref="P28:P33" si="47">(N28+L28+H28)*$P$3</f>
        <v>0</v>
      </c>
      <c r="Q28" s="68">
        <f t="shared" ref="Q28:Q33" si="48">P28*C28</f>
        <v>0</v>
      </c>
      <c r="R28" s="61">
        <f t="shared" ref="R28:R33" si="49">(P28+N28+L28+H28)*$R$3</f>
        <v>0</v>
      </c>
      <c r="S28" s="154">
        <f t="shared" ref="S28:S33" si="50">R28*C28</f>
        <v>0</v>
      </c>
      <c r="T28" s="155">
        <f t="shared" ref="T28:T33" si="51">P28+N28+L28+H28+R28</f>
        <v>0</v>
      </c>
      <c r="U28" s="94">
        <f t="shared" ref="U28:U33" si="52">T28*C28</f>
        <v>0</v>
      </c>
      <c r="V28" s="48" t="b">
        <f t="shared" ref="V28:V33" si="53">U28=F28</f>
        <v>1</v>
      </c>
    </row>
    <row r="29" spans="1:22" s="28" customFormat="1" ht="15" customHeight="1" x14ac:dyDescent="0.25">
      <c r="A29" s="95"/>
      <c r="B29" s="177" t="s">
        <v>48</v>
      </c>
      <c r="C29" s="188">
        <v>186</v>
      </c>
      <c r="D29" s="188" t="s">
        <v>44</v>
      </c>
      <c r="E29" s="185">
        <f t="shared" si="41"/>
        <v>-51.721499999999992</v>
      </c>
      <c r="F29" s="186">
        <f t="shared" si="42"/>
        <v>-9620.1989999999987</v>
      </c>
      <c r="G29" s="111"/>
      <c r="H29" s="52">
        <v>-34.799999999999997</v>
      </c>
      <c r="I29" s="90">
        <f t="shared" si="43"/>
        <v>-6472.7999999999993</v>
      </c>
      <c r="J29" s="91"/>
      <c r="K29" s="92"/>
      <c r="L29" s="93"/>
      <c r="M29" s="58">
        <f t="shared" si="44"/>
        <v>0</v>
      </c>
      <c r="N29" s="59">
        <f t="shared" si="45"/>
        <v>0</v>
      </c>
      <c r="O29" s="59">
        <f t="shared" si="46"/>
        <v>0</v>
      </c>
      <c r="P29" s="60">
        <f t="shared" si="47"/>
        <v>-15.659999999999998</v>
      </c>
      <c r="Q29" s="68">
        <f t="shared" si="48"/>
        <v>-2912.7599999999998</v>
      </c>
      <c r="R29" s="61">
        <f t="shared" si="49"/>
        <v>-1.2614999999999998</v>
      </c>
      <c r="S29" s="154">
        <f t="shared" si="50"/>
        <v>-234.63899999999998</v>
      </c>
      <c r="T29" s="155">
        <f t="shared" si="51"/>
        <v>-51.721499999999992</v>
      </c>
      <c r="U29" s="94">
        <f t="shared" si="52"/>
        <v>-9620.1989999999987</v>
      </c>
      <c r="V29" s="48" t="b">
        <f t="shared" si="53"/>
        <v>1</v>
      </c>
    </row>
    <row r="30" spans="1:22" s="28" customFormat="1" ht="15" customHeight="1" x14ac:dyDescent="0.25">
      <c r="A30" s="95"/>
      <c r="B30" s="189"/>
      <c r="C30" s="190"/>
      <c r="D30" s="191"/>
      <c r="E30" s="185">
        <f t="shared" si="41"/>
        <v>0</v>
      </c>
      <c r="F30" s="186">
        <f t="shared" si="42"/>
        <v>0</v>
      </c>
      <c r="G30" s="111"/>
      <c r="H30" s="87"/>
      <c r="I30" s="90">
        <f t="shared" si="43"/>
        <v>0</v>
      </c>
      <c r="J30" s="91"/>
      <c r="K30" s="92"/>
      <c r="L30" s="93"/>
      <c r="M30" s="58">
        <f t="shared" si="44"/>
        <v>0</v>
      </c>
      <c r="N30" s="59">
        <f t="shared" si="45"/>
        <v>0</v>
      </c>
      <c r="O30" s="59">
        <f t="shared" si="46"/>
        <v>0</v>
      </c>
      <c r="P30" s="60">
        <f t="shared" si="47"/>
        <v>0</v>
      </c>
      <c r="Q30" s="68">
        <f t="shared" si="48"/>
        <v>0</v>
      </c>
      <c r="R30" s="61">
        <f t="shared" si="49"/>
        <v>0</v>
      </c>
      <c r="S30" s="154">
        <f t="shared" si="50"/>
        <v>0</v>
      </c>
      <c r="T30" s="155">
        <f t="shared" si="51"/>
        <v>0</v>
      </c>
      <c r="U30" s="94">
        <f t="shared" si="52"/>
        <v>0</v>
      </c>
      <c r="V30" s="48" t="b">
        <f t="shared" si="53"/>
        <v>1</v>
      </c>
    </row>
    <row r="31" spans="1:22" s="28" customFormat="1" ht="15" customHeight="1" x14ac:dyDescent="0.25">
      <c r="A31" s="95"/>
      <c r="B31" s="189" t="s">
        <v>50</v>
      </c>
      <c r="C31" s="190">
        <v>186</v>
      </c>
      <c r="D31" s="191" t="s">
        <v>44</v>
      </c>
      <c r="E31" s="185">
        <f t="shared" si="41"/>
        <v>-77.582250000000002</v>
      </c>
      <c r="F31" s="186">
        <f t="shared" si="42"/>
        <v>-14430.298500000001</v>
      </c>
      <c r="G31" s="111"/>
      <c r="H31" s="87">
        <v>-52.2</v>
      </c>
      <c r="I31" s="90">
        <f t="shared" si="43"/>
        <v>-9709.2000000000007</v>
      </c>
      <c r="J31" s="91"/>
      <c r="K31" s="92"/>
      <c r="L31" s="93"/>
      <c r="M31" s="58">
        <f t="shared" si="44"/>
        <v>0</v>
      </c>
      <c r="N31" s="59">
        <f t="shared" si="45"/>
        <v>0</v>
      </c>
      <c r="O31" s="59">
        <f t="shared" si="46"/>
        <v>0</v>
      </c>
      <c r="P31" s="60">
        <f t="shared" si="47"/>
        <v>-23.490000000000002</v>
      </c>
      <c r="Q31" s="68">
        <f t="shared" si="48"/>
        <v>-4369.1400000000003</v>
      </c>
      <c r="R31" s="61">
        <f t="shared" si="49"/>
        <v>-1.89225</v>
      </c>
      <c r="S31" s="154">
        <f t="shared" si="50"/>
        <v>-351.95850000000002</v>
      </c>
      <c r="T31" s="155">
        <f t="shared" si="51"/>
        <v>-77.582250000000002</v>
      </c>
      <c r="U31" s="94">
        <f t="shared" si="52"/>
        <v>-14430.298500000001</v>
      </c>
      <c r="V31" s="48" t="b">
        <f t="shared" si="53"/>
        <v>1</v>
      </c>
    </row>
    <row r="32" spans="1:22" s="28" customFormat="1" ht="15.75" x14ac:dyDescent="0.25">
      <c r="A32" s="64"/>
      <c r="B32" s="115"/>
      <c r="C32" s="65"/>
      <c r="D32" s="65"/>
      <c r="E32" s="52">
        <f t="shared" ref="E32" si="54">T32</f>
        <v>0</v>
      </c>
      <c r="F32" s="53">
        <f t="shared" ref="F32" si="55">C32*E32</f>
        <v>0</v>
      </c>
      <c r="G32" s="110"/>
      <c r="H32" s="85"/>
      <c r="I32" s="54">
        <f t="shared" ref="I32" si="56">C32*H32</f>
        <v>0</v>
      </c>
      <c r="J32" s="55"/>
      <c r="K32" s="56"/>
      <c r="L32" s="57"/>
      <c r="M32" s="58">
        <f t="shared" ref="M32" si="57">L32*C32</f>
        <v>0</v>
      </c>
      <c r="N32" s="59">
        <f t="shared" ref="N32" si="58">(L32+H32)*$N$3</f>
        <v>0</v>
      </c>
      <c r="O32" s="59">
        <f t="shared" ref="O32" si="59">N32*C32</f>
        <v>0</v>
      </c>
      <c r="P32" s="60">
        <f t="shared" ref="P32" si="60">(N32+L32+H32)*$P$3</f>
        <v>0</v>
      </c>
      <c r="Q32" s="68">
        <f t="shared" ref="Q32" si="61">P32*C32</f>
        <v>0</v>
      </c>
      <c r="R32" s="61">
        <f t="shared" ref="R32" si="62">(P32+N32+L32+H32)*$R$3</f>
        <v>0</v>
      </c>
      <c r="S32" s="154">
        <f t="shared" ref="S32" si="63">R32*C32</f>
        <v>0</v>
      </c>
      <c r="T32" s="155">
        <f t="shared" ref="T32" si="64">P32+N32+L32+H32+R32</f>
        <v>0</v>
      </c>
      <c r="U32" s="94">
        <f t="shared" ref="U32" si="65">T32*C32</f>
        <v>0</v>
      </c>
      <c r="V32" s="48" t="b">
        <f t="shared" ref="V32" si="66">U32=F32</f>
        <v>1</v>
      </c>
    </row>
    <row r="33" spans="1:22" s="28" customFormat="1" ht="30" x14ac:dyDescent="0.25">
      <c r="A33" s="257"/>
      <c r="B33" s="258" t="s">
        <v>68</v>
      </c>
      <c r="C33" s="256">
        <v>1</v>
      </c>
      <c r="D33" s="256" t="s">
        <v>69</v>
      </c>
      <c r="E33" s="52">
        <f t="shared" si="41"/>
        <v>5535</v>
      </c>
      <c r="F33" s="53">
        <f t="shared" si="42"/>
        <v>5535</v>
      </c>
      <c r="G33" s="110"/>
      <c r="H33" s="85"/>
      <c r="I33" s="54">
        <f t="shared" si="43"/>
        <v>0</v>
      </c>
      <c r="J33" s="55"/>
      <c r="K33" s="56"/>
      <c r="L33" s="57">
        <v>4500</v>
      </c>
      <c r="M33" s="58">
        <f t="shared" si="44"/>
        <v>4500</v>
      </c>
      <c r="N33" s="59">
        <f t="shared" si="45"/>
        <v>0</v>
      </c>
      <c r="O33" s="59">
        <f t="shared" si="46"/>
        <v>0</v>
      </c>
      <c r="P33" s="60">
        <f>(N33+L33+H33)*20%</f>
        <v>900</v>
      </c>
      <c r="Q33" s="68">
        <f t="shared" si="48"/>
        <v>900</v>
      </c>
      <c r="R33" s="61">
        <f t="shared" si="49"/>
        <v>135</v>
      </c>
      <c r="S33" s="154">
        <f t="shared" si="50"/>
        <v>135</v>
      </c>
      <c r="T33" s="155">
        <f t="shared" si="51"/>
        <v>5535</v>
      </c>
      <c r="U33" s="94">
        <f t="shared" si="52"/>
        <v>5535</v>
      </c>
      <c r="V33" s="48" t="b">
        <f t="shared" si="53"/>
        <v>1</v>
      </c>
    </row>
    <row r="34" spans="1:22" s="28" customFormat="1" ht="15" customHeight="1" thickBot="1" x14ac:dyDescent="0.3">
      <c r="A34" s="64"/>
      <c r="B34" s="96"/>
      <c r="C34" s="65"/>
      <c r="D34" s="65"/>
      <c r="E34" s="52">
        <f>T34</f>
        <v>0</v>
      </c>
      <c r="F34" s="53">
        <f t="shared" ref="F34" si="67">C34*E34</f>
        <v>0</v>
      </c>
      <c r="G34" s="110"/>
      <c r="H34" s="85"/>
      <c r="I34" s="54">
        <f t="shared" ref="I34" si="68">C34*H34</f>
        <v>0</v>
      </c>
      <c r="J34" s="55"/>
      <c r="K34" s="56"/>
      <c r="L34" s="57"/>
      <c r="M34" s="58">
        <f t="shared" ref="M34" si="69">L34*C34</f>
        <v>0</v>
      </c>
      <c r="N34" s="66">
        <f t="shared" si="8"/>
        <v>0</v>
      </c>
      <c r="O34" s="66">
        <f t="shared" si="9"/>
        <v>0</v>
      </c>
      <c r="P34" s="67">
        <f t="shared" si="10"/>
        <v>0</v>
      </c>
      <c r="Q34" s="97">
        <f t="shared" si="11"/>
        <v>0</v>
      </c>
      <c r="R34" s="69">
        <f t="shared" si="12"/>
        <v>0</v>
      </c>
      <c r="S34" s="70">
        <f t="shared" si="13"/>
        <v>0</v>
      </c>
      <c r="T34" s="71">
        <f t="shared" si="14"/>
        <v>0</v>
      </c>
      <c r="U34" s="72">
        <f t="shared" si="6"/>
        <v>0</v>
      </c>
      <c r="V34" s="48" t="b">
        <f t="shared" si="7"/>
        <v>1</v>
      </c>
    </row>
    <row r="35" spans="1:22" s="28" customFormat="1" ht="30" customHeight="1" thickBot="1" x14ac:dyDescent="0.3">
      <c r="A35" s="73"/>
      <c r="B35" s="74"/>
      <c r="C35" s="75"/>
      <c r="D35" s="75"/>
      <c r="E35" s="76" t="s">
        <v>24</v>
      </c>
      <c r="F35" s="77">
        <f>SUM(F6:F34)</f>
        <v>157522.64062499997</v>
      </c>
      <c r="G35" s="78"/>
      <c r="H35" s="79"/>
      <c r="I35" s="80">
        <f>SUM(I6:I34)</f>
        <v>102262.5</v>
      </c>
      <c r="J35" s="80"/>
      <c r="K35" s="81"/>
      <c r="L35" s="82"/>
      <c r="M35" s="80">
        <f>SUM(M6:M34)</f>
        <v>4500</v>
      </c>
      <c r="N35" s="80"/>
      <c r="O35" s="80">
        <f>SUM(O6:O34)</f>
        <v>0</v>
      </c>
      <c r="P35" s="80"/>
      <c r="Q35" s="80">
        <f>SUM(Q6:Q34)</f>
        <v>46918.124999999993</v>
      </c>
      <c r="R35" s="80"/>
      <c r="S35" s="80"/>
      <c r="T35" s="80"/>
      <c r="U35" s="83">
        <f>SUM(U18:U34)</f>
        <v>-6278.4581250000065</v>
      </c>
      <c r="V35" s="84" t="b">
        <f t="shared" si="7"/>
        <v>0</v>
      </c>
    </row>
  </sheetData>
  <sheetProtection selectLockedCells="1"/>
  <autoFilter ref="A6:U35" xr:uid="{00000000-0009-0000-0000-000001000000}"/>
  <mergeCells count="16">
    <mergeCell ref="A1:B1"/>
    <mergeCell ref="C1:F1"/>
    <mergeCell ref="H1:U1"/>
    <mergeCell ref="A2:B2"/>
    <mergeCell ref="C2:F2"/>
    <mergeCell ref="N2:O2"/>
    <mergeCell ref="P2:Q2"/>
    <mergeCell ref="R2:S2"/>
    <mergeCell ref="T2:U3"/>
    <mergeCell ref="A3:B3"/>
    <mergeCell ref="P3:Q3"/>
    <mergeCell ref="R3:S3"/>
    <mergeCell ref="N3:O3"/>
    <mergeCell ref="C3:F3"/>
    <mergeCell ref="H2:I3"/>
    <mergeCell ref="J2:M3"/>
  </mergeCells>
  <pageMargins left="0.15748031496062992" right="0.15748031496062992" top="0.23622047244094491" bottom="0.43307086614173229" header="0.15748031496062992" footer="0.15748031496062992"/>
  <pageSetup paperSize="9" scale="46" fitToHeight="0" orientation="portrait" r:id="rId1"/>
  <headerFooter>
    <oddFooter>&amp;C&amp;P                &amp;F</oddFooter>
  </headerFooter>
  <colBreaks count="1" manualBreakCount="1">
    <brk id="11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4A5CAB-4AAC-4267-A5C5-26BCBDC256C9}">
  <dimension ref="A1:F13"/>
  <sheetViews>
    <sheetView workbookViewId="0">
      <selection activeCell="C10" sqref="C10"/>
    </sheetView>
  </sheetViews>
  <sheetFormatPr defaultRowHeight="15" x14ac:dyDescent="0.25"/>
  <cols>
    <col min="1" max="3" width="12.5" style="2" customWidth="1"/>
    <col min="4" max="4" width="4.875" style="2" customWidth="1"/>
    <col min="5" max="5" width="52.75" style="2" customWidth="1"/>
    <col min="6" max="6" width="9" style="2"/>
    <col min="7" max="16384" width="9" style="1"/>
  </cols>
  <sheetData>
    <row r="1" spans="1:6" ht="31.35" customHeight="1" x14ac:dyDescent="0.25">
      <c r="A1" s="104" t="s">
        <v>2</v>
      </c>
      <c r="B1" s="104" t="s">
        <v>3</v>
      </c>
      <c r="C1" s="104" t="s">
        <v>4</v>
      </c>
      <c r="D1" s="104" t="s">
        <v>26</v>
      </c>
      <c r="E1" s="104" t="s">
        <v>5</v>
      </c>
      <c r="F1" s="104"/>
    </row>
    <row r="4" spans="1:6" x14ac:dyDescent="0.25">
      <c r="C4" s="2">
        <v>249</v>
      </c>
      <c r="D4" s="157" t="s">
        <v>44</v>
      </c>
      <c r="E4" s="156" t="s">
        <v>42</v>
      </c>
    </row>
    <row r="5" spans="1:6" x14ac:dyDescent="0.25">
      <c r="D5" s="106"/>
      <c r="E5" s="106"/>
    </row>
    <row r="7" spans="1:6" x14ac:dyDescent="0.25">
      <c r="C7" s="2">
        <v>121</v>
      </c>
      <c r="D7" s="157" t="s">
        <v>44</v>
      </c>
      <c r="E7" s="156" t="s">
        <v>43</v>
      </c>
    </row>
    <row r="9" spans="1:6" x14ac:dyDescent="0.25">
      <c r="E9" s="107"/>
    </row>
    <row r="10" spans="1:6" x14ac:dyDescent="0.25">
      <c r="C10" s="2">
        <v>186</v>
      </c>
      <c r="D10" s="157" t="s">
        <v>44</v>
      </c>
      <c r="E10" s="156" t="s">
        <v>40</v>
      </c>
    </row>
    <row r="11" spans="1:6" x14ac:dyDescent="0.25">
      <c r="D11" s="106"/>
      <c r="E11" s="106"/>
    </row>
    <row r="13" spans="1:6" x14ac:dyDescent="0.25">
      <c r="C13" s="2">
        <v>291</v>
      </c>
      <c r="D13" s="157" t="s">
        <v>44</v>
      </c>
      <c r="E13" s="156" t="s">
        <v>41</v>
      </c>
    </row>
  </sheetData>
  <phoneticPr fontId="1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Bill Page</vt:lpstr>
      <vt:lpstr>Price Sheet</vt:lpstr>
      <vt:lpstr>Take-Off</vt:lpstr>
      <vt:lpstr>'Price Sheet'!Print_Area</vt:lpstr>
      <vt:lpstr>'Price Sheet'!Print_Titles</vt:lpstr>
    </vt:vector>
  </TitlesOfParts>
  <Company>Teiko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Jordan Toogood</dc:creator>
  <cp:lastModifiedBy>Adam Davis</cp:lastModifiedBy>
  <cp:lastPrinted>2024-07-29T12:12:29Z</cp:lastPrinted>
  <dcterms:created xsi:type="dcterms:W3CDTF">2015-12-09T11:59:17Z</dcterms:created>
  <dcterms:modified xsi:type="dcterms:W3CDTF">2024-07-29T12:12:41Z</dcterms:modified>
</cp:coreProperties>
</file>